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6ª GRD-UEP\2022\01 - Pátios 6SR - 01 e 02\.PROCESSO LICITATORIO\03. TERMO DE REFERÊNCIA\ANEXO 05-ORÇAMENTO DE REFERÊNCIA E CRONOGRAMA\"/>
    </mc:Choice>
  </mc:AlternateContent>
  <xr:revisionPtr revIDLastSave="0" documentId="13_ncr:1_{850143D8-1100-4DA0-8FD2-E46FDF136515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Orçamento Sintético" sheetId="2" r:id="rId1"/>
    <sheet name="CPUs" sheetId="1" r:id="rId2"/>
    <sheet name="PQ" sheetId="5" r:id="rId3"/>
    <sheet name="BDI_Médio Porte" sheetId="4" r:id="rId4"/>
    <sheet name="Mob e Desmob" sheetId="6" r:id="rId5"/>
    <sheet name="Estruturas" sheetId="7" r:id="rId6"/>
    <sheet name="Cronograma" sheetId="8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 localSheetId="3">[1]SERVIÇO!#REF!</definedName>
    <definedName name="\A" localSheetId="5">[1]SERVIÇO!#REF!</definedName>
    <definedName name="\A" localSheetId="4">[1]SERVIÇO!#REF!</definedName>
    <definedName name="\A">[1]SERVIÇO!#REF!</definedName>
    <definedName name="\B" localSheetId="3">[1]SERVIÇO!#REF!</definedName>
    <definedName name="\B" localSheetId="5">[1]SERVIÇO!#REF!</definedName>
    <definedName name="\B" localSheetId="4">[1]SERVIÇO!#REF!</definedName>
    <definedName name="\B">[1]SERVIÇO!#REF!</definedName>
    <definedName name="\C" localSheetId="3">[1]SERVIÇO!#REF!</definedName>
    <definedName name="\C">[1]SERVIÇO!#REF!</definedName>
    <definedName name="\I" localSheetId="3">[1]SERVIÇO!#REF!</definedName>
    <definedName name="\I">[1]SERVIÇO!#REF!</definedName>
    <definedName name="\J" localSheetId="3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1" hidden="1">CPUs!$A$5:$J$2340</definedName>
    <definedName name="_xlnm._FilterDatabase" localSheetId="6" hidden="1">Cronograma!$A$4:$C$14</definedName>
    <definedName name="_xlnm._FilterDatabase" localSheetId="0" hidden="1">'Orçamento Sintético'!$A$4:$J$146</definedName>
    <definedName name="_xlnm._FilterDatabase" localSheetId="2" hidden="1">PQ!$A$4:$D$272</definedName>
    <definedName name="_Order1" hidden="1">255</definedName>
    <definedName name="_PL1" localSheetId="5">#REF!</definedName>
    <definedName name="_PL1" localSheetId="4">#REF!</definedName>
    <definedName name="_PL1">#REF!</definedName>
    <definedName name="_QT100" localSheetId="3">[1]SERVIÇO!#REF!</definedName>
    <definedName name="_QT100" localSheetId="5">[1]SERVIÇO!#REF!</definedName>
    <definedName name="_QT100" localSheetId="4">[1]SERVIÇO!#REF!</definedName>
    <definedName name="_QT100">[1]SERVIÇO!#REF!</definedName>
    <definedName name="_QT2" localSheetId="3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 localSheetId="5">Estruturas!AA</definedName>
    <definedName name="AA" localSheetId="4">'Mob e Desmob'!AA</definedName>
    <definedName name="AA">#N/A</definedName>
    <definedName name="AAAAA" localSheetId="3">#REF!</definedName>
    <definedName name="AAAAA" localSheetId="5">#REF!</definedName>
    <definedName name="AAAAA" localSheetId="4">#REF!</definedName>
    <definedName name="AAAAA">#REF!</definedName>
    <definedName name="abebqt" localSheetId="5">[1]SERVIÇO!#REF!</definedName>
    <definedName name="abebqt" localSheetId="4">[1]SERVIÇO!#REF!</definedName>
    <definedName name="abebqt">[1]SERVIÇO!#REF!</definedName>
    <definedName name="ACADUC" localSheetId="5">[1]SERVIÇO!#REF!</definedName>
    <definedName name="ACADUC" localSheetId="4">[1]SERVIÇO!#REF!</definedName>
    <definedName name="ACADUC">[1]SERVIÇO!#REF!</definedName>
    <definedName name="ACBEB" localSheetId="5">[1]SERVIÇO!#REF!</definedName>
    <definedName name="ACBEB" localSheetId="4">[1]SERVIÇO!#REF!</definedName>
    <definedName name="ACBEB">[1]SERVIÇO!#REF!</definedName>
    <definedName name="ACBOMB" localSheetId="5">[1]SERVIÇO!#REF!</definedName>
    <definedName name="ACBOMB" localSheetId="4">[1]SERVIÇO!#REF!</definedName>
    <definedName name="ACBOMB">[1]SERVIÇO!#REF!</definedName>
    <definedName name="ACCHAF" localSheetId="5">[1]SERVIÇO!#REF!</definedName>
    <definedName name="ACCHAF" localSheetId="4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 localSheetId="3">{"total","SUM(total)","YNNNN",FALSE}</definedName>
    <definedName name="APRENDIZ" localSheetId="5">{"total","SUM(total)","YNNNN",FALSE}</definedName>
    <definedName name="APRENDIZ" localSheetId="4">{"total","SUM(total)","YNNNN",FALSE}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3">'BDI_Médio Porte'!$A$1:$C$25</definedName>
    <definedName name="_xlnm.Print_Area" localSheetId="5">Estruturas!$A$1:$I$57</definedName>
    <definedName name="_xlnm.Print_Area" localSheetId="4">'Mob e Desmob'!$A$1:$N$33</definedName>
    <definedName name="Área_impressão_IM" localSheetId="5">#REF!</definedName>
    <definedName name="Área_impressão_IM" localSheetId="4">#REF!</definedName>
    <definedName name="Área_impressão_IM">#REF!</definedName>
    <definedName name="AREIA" localSheetId="5">#REF!</definedName>
    <definedName name="AREIA" localSheetId="4">#REF!</definedName>
    <definedName name="AREIA">#REF!</definedName>
    <definedName name="ARMAÇÃO_CONCRETO" localSheetId="5">#REF!</definedName>
    <definedName name="ARMAÇÃO_CONCRETO" localSheetId="4">#REF!</definedName>
    <definedName name="ARMAÇÃO_CONCRETO">#REF!</definedName>
    <definedName name="ARMADOR">#REF!</definedName>
    <definedName name="ARMARIO_90X60X17_CM">#REF!</definedName>
    <definedName name="ARQ" localSheetId="3">[1]SERVIÇO!#REF!</definedName>
    <definedName name="ARQ" localSheetId="5">[1]SERVIÇO!#REF!</definedName>
    <definedName name="ARQ" localSheetId="4">[1]SERVIÇO!#REF!</definedName>
    <definedName name="ARQ">[1]SERVIÇO!#REF!</definedName>
    <definedName name="ARQERR" localSheetId="3">[1]SERVIÇO!#REF!</definedName>
    <definedName name="ARQERR" localSheetId="5">[1]SERVIÇO!#REF!</definedName>
    <definedName name="ARQERR" localSheetId="4">[1]SERVIÇO!#REF!</definedName>
    <definedName name="ARQERR">[1]SERVIÇO!#REF!</definedName>
    <definedName name="ARQMARC" localSheetId="3">[1]SERVIÇO!#REF!</definedName>
    <definedName name="ARQMARC" localSheetId="5">[1]SERVIÇO!#REF!</definedName>
    <definedName name="ARQMARC" localSheetId="4">[1]SERVIÇO!#REF!</definedName>
    <definedName name="ARQMARC">[1]SERVIÇO!#REF!</definedName>
    <definedName name="ARQPLAN" localSheetId="3">[1]SERVIÇO!#REF!</definedName>
    <definedName name="ARQPLAN" localSheetId="5">[1]SERVIÇO!#REF!</definedName>
    <definedName name="ARQPLAN" localSheetId="4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 localSheetId="3">{"total","SUM(total)","YNNNN",FALSE}</definedName>
    <definedName name="AUGUSTO" localSheetId="5">{"total","SUM(total)","YNNNN",FALSE}</definedName>
    <definedName name="AUGUSTO" localSheetId="4">{"total","SUM(total)","YNNNN",FALSE}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 localSheetId="5">#REF!</definedName>
    <definedName name="BDI" localSheetId="4">#REF!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 localSheetId="3">{"total","SUM(total)","YNNNN",FALSE}</definedName>
    <definedName name="Cronograma" localSheetId="5">{"total","SUM(total)","YNNNN",FALSE}</definedName>
    <definedName name="Cronograma" localSheetId="4">{"total","SUM(total)","YNNNN",FALSE}</definedName>
    <definedName name="Cronograma">{"total","SUM(total)","YNNNN",FALSE}</definedName>
    <definedName name="CRONOMOD" localSheetId="3">{"total","SUM(total)","YNNNN",FALSE}</definedName>
    <definedName name="CRONOMOD" localSheetId="5">{"total","SUM(total)","YNNNN",FALSE}</definedName>
    <definedName name="CRONOMOD" localSheetId="4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 localSheetId="3">#REF!</definedName>
    <definedName name="descnt" localSheetId="5">#REF!</definedName>
    <definedName name="descnt" localSheetId="4">#REF!</definedName>
    <definedName name="descnt">#REF!</definedName>
    <definedName name="descont" localSheetId="3">#REF!</definedName>
    <definedName name="descont" localSheetId="5">#REF!</definedName>
    <definedName name="descont" localSheetId="4">#REF!</definedName>
    <definedName name="descont">#REF!</definedName>
    <definedName name="DESFORMA" localSheetId="5">#REF!</definedName>
    <definedName name="DESFORMA" localSheetId="4">#REF!</definedName>
    <definedName name="DESFORMA">#REF!</definedName>
    <definedName name="DGA" localSheetId="5">'[2]PRO-08'!#REF!</definedName>
    <definedName name="DGA" localSheetId="4">'[2]PRO-08'!#REF!</definedName>
    <definedName name="DGA">'[2]PRO-08'!#REF!</definedName>
    <definedName name="DIFQT" localSheetId="3">[1]SERVIÇO!#REF!</definedName>
    <definedName name="DIFQT" localSheetId="5">[1]SERVIÇO!#REF!</definedName>
    <definedName name="DIFQT" localSheetId="4">[1]SERVIÇO!#REF!</definedName>
    <definedName name="DIFQT">[1]SERVIÇO!#REF!</definedName>
    <definedName name="DJ" localSheetId="5">#REF!</definedName>
    <definedName name="DJ" localSheetId="4">#REF!</definedName>
    <definedName name="DJ">#REF!</definedName>
    <definedName name="DNIT_aprovação">[4]Auxiliar!$K$2:$K$5</definedName>
    <definedName name="dsadf" localSheetId="3">{"total","SUM(total)","YNNNN",FALSE}</definedName>
    <definedName name="dsadf" localSheetId="5">{"total","SUM(total)","YNNNN",FALSE}</definedName>
    <definedName name="dsadf" localSheetId="4">{"total","SUM(total)","YNNNN",FALSE}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 localSheetId="3">[1]SERVIÇO!#REF!</definedName>
    <definedName name="EQPOTENC" localSheetId="5">[1]SERVIÇO!#REF!</definedName>
    <definedName name="EQPOTENC" localSheetId="4">[1]SERVIÇO!#REF!</definedName>
    <definedName name="EQPOTENC">[1]SERVIÇO!#REF!</definedName>
    <definedName name="ESCORA">[3]Insumos!$I$72</definedName>
    <definedName name="EXA">'[2]PRO-08'!#REF!</definedName>
    <definedName name="Excel_BuiltIn_Print_Titles_2_1" localSheetId="5">#REF!</definedName>
    <definedName name="Excel_BuiltIn_Print_Titles_2_1" localSheetId="4">#REF!</definedName>
    <definedName name="Excel_BuiltIn_Print_Titles_2_1">#REF!</definedName>
    <definedName name="Excel_BuiltIn_Print_Titles_2_1_1" localSheetId="5">#REF!,#REF!</definedName>
    <definedName name="Excel_BuiltIn_Print_Titles_2_1_1" localSheetId="4">#REF!,#REF!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 localSheetId="5">Estruturas!Extenso</definedName>
    <definedName name="Extenso" localSheetId="4">'Mob e Desmob'!Extenso</definedName>
    <definedName name="Extenso">#N/A</definedName>
    <definedName name="fc1a" localSheetId="5">'[2]PRO-08'!#REF!</definedName>
    <definedName name="fc1a" localSheetId="4">'[2]PRO-08'!#REF!</definedName>
    <definedName name="fc1a">'[2]PRO-08'!#REF!</definedName>
    <definedName name="FC2A" localSheetId="5">'[2]PRO-08'!#REF!</definedName>
    <definedName name="FC2A" localSheetId="4">'[2]PRO-08'!#REF!</definedName>
    <definedName name="FC2A">'[2]PRO-08'!#REF!</definedName>
    <definedName name="FC3A" localSheetId="5">'[2]PRO-08'!#REF!</definedName>
    <definedName name="FC3A" localSheetId="4">'[2]PRO-08'!#REF!</definedName>
    <definedName name="FC3A">'[2]PRO-08'!#REF!</definedName>
    <definedName name="FCRITER">[1]SERVIÇO!#REF!</definedName>
    <definedName name="fda" localSheetId="3">{"total","SUM(total)","YNNNN",FALSE}</definedName>
    <definedName name="fda" localSheetId="5">{"total","SUM(total)","YNNNN",FALSE}</definedName>
    <definedName name="fda" localSheetId="4">{"total","SUM(total)","YNNNN",FALSE}</definedName>
    <definedName name="fda">{"total","SUM(total)","YNNNN",FALSE}</definedName>
    <definedName name="FGV_alteração">[4]Auxiliar!$J$2:$J$4</definedName>
    <definedName name="FORMA_MAD_BRANCA" localSheetId="5">#REF!</definedName>
    <definedName name="FORMA_MAD_BRANCA" localSheetId="4">#REF!</definedName>
    <definedName name="FORMA_MAD_BRANCA">#REF!</definedName>
    <definedName name="Formatação_Amarelo_comCusto" localSheetId="5">INDIRECT("'Analítico CCUs'!$W$2:$X$"&amp;'[5]Analítico CCUs'!$E$2)</definedName>
    <definedName name="Formatação_Amarelo_comCusto" localSheetId="4">INDIRECT("'Analítico CCUs'!$W$2:$X$"&amp;'[5]Analítico CCUs'!$E$2)</definedName>
    <definedName name="Formatação_Amarelo_comCusto">INDIRECT("'Analítico CCUs'!$W$2:$X$"&amp;'[6]Analítico CCUs'!$E$2)</definedName>
    <definedName name="Formatação_Azul" localSheetId="5">INDIRECT("'Analítico CCUs'!$P$2:$X$"&amp;'[5]Analítico CCUs'!$E$2)</definedName>
    <definedName name="Formatação_Azul" localSheetId="4">INDIRECT("'Analítico CCUs'!$P$2:$X$"&amp;'[5]Analítico CCUs'!$E$2)</definedName>
    <definedName name="Formatação_Azul">INDIRECT("'Analítico CCUs'!$P$2:$X$"&amp;'[6]Analítico CCUs'!$E$2)</definedName>
    <definedName name="Formatação_Vermelho" localSheetId="5">INDIRECT("'Analítico CCUs'!$F$2:$N$"&amp;'[5]Analítico CCUs'!$E$2)</definedName>
    <definedName name="Formatação_Vermelho" localSheetId="4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5">INDIRECT("'Analítico CCUs'!$P$2:$V$"&amp;'[5]Analítico CCUs'!$E$2)</definedName>
    <definedName name="Fromatação_Amarelo_semCusto" localSheetId="4">INDIRECT("'Analítico CCUs'!$P$2:$V$"&amp;'[5]Analítico CCUs'!$E$2)</definedName>
    <definedName name="Fromatação_Amarelo_semCusto">INDIRECT("'Analítico CCUs'!$P$2:$V$"&amp;'[6]Analítico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 localSheetId="3">{"total","SUM(total)","YNNNN",FALSE}</definedName>
    <definedName name="GUSTAVO" localSheetId="5">{"total","SUM(total)","YNNNN",FALSE}</definedName>
    <definedName name="GUSTAVO" localSheetId="4">{"total","SUM(total)","YNNNN",FALSE}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'[7]RELAÇÃO - COMPOSIÇÕES E INSUMOS'!$A$7:$D$337</definedName>
    <definedName name="ITEMCONT" localSheetId="3">[1]SERVIÇO!#REF!</definedName>
    <definedName name="ITEMCONT" localSheetId="5">[1]SERVIÇO!#REF!</definedName>
    <definedName name="ITEMCONT" localSheetId="4">[1]SERVIÇO!#REF!</definedName>
    <definedName name="ITEMCONT">[1]SERVIÇO!#REF!</definedName>
    <definedName name="ITEMDER" localSheetId="3">[1]SERVIÇO!#REF!</definedName>
    <definedName name="ITEMDER" localSheetId="5">[1]SERVIÇO!#REF!</definedName>
    <definedName name="ITEMDER" localSheetId="4">[1]SERVIÇO!#REF!</definedName>
    <definedName name="ITEMDER">[1]SERVIÇO!#REF!</definedName>
    <definedName name="ITEMEQP" localSheetId="3">[1]SERVIÇO!#REF!</definedName>
    <definedName name="ITEMEQP" localSheetId="5">[1]SERVIÇO!#REF!</definedName>
    <definedName name="ITEMEQP" localSheetId="4">[1]SERVIÇO!#REF!</definedName>
    <definedName name="ITEMEQP">[1]SERVIÇO!#REF!</definedName>
    <definedName name="ITEMMUR" localSheetId="3">[1]SERVIÇO!#REF!</definedName>
    <definedName name="ITEMMUR" localSheetId="5">[1]SERVIÇO!#REF!</definedName>
    <definedName name="ITEMMUR" localSheetId="4">[1]SERVIÇO!#REF!</definedName>
    <definedName name="ITEMMUR">[1]SERVIÇO!#REF!</definedName>
    <definedName name="ITEMR15" localSheetId="3">[1]SERVIÇO!#REF!</definedName>
    <definedName name="ITEMR15" localSheetId="5">[1]SERVIÇO!#REF!</definedName>
    <definedName name="ITEMR15" localSheetId="4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 localSheetId="3">{"total","SUM(total)","YNNNN",FALSE}</definedName>
    <definedName name="Mary" localSheetId="5">{"total","SUM(total)","YNNNN",FALSE}</definedName>
    <definedName name="Mary" localSheetId="4">{"total","SUM(total)","YNNNN",FALSE}</definedName>
    <definedName name="Mary">{"total","SUM(total)","YNNNN",FALSE}</definedName>
    <definedName name="MASSA_OLEO">#REF!</definedName>
    <definedName name="MASSA_PVA">[3]Insumos!$I$363</definedName>
    <definedName name="Medição" localSheetId="5">#REF!</definedName>
    <definedName name="Medição" localSheetId="4">#REF!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 localSheetId="3">{"total","SUM(total)","YNNNN",FALSE}</definedName>
    <definedName name="Mirin" localSheetId="5">{"total","SUM(total)","YNNNN",FALSE}</definedName>
    <definedName name="Mirin" localSheetId="4">{"total","SUM(total)","YNNNN",FALSE}</definedName>
    <definedName name="Mirin">{"total","SUM(total)","YNNNN",FALSE}</definedName>
    <definedName name="MOD" localSheetId="3">{"total","SUM(total)","YNNNN",FALSE}</definedName>
    <definedName name="MOD" localSheetId="5">{"total","SUM(total)","YNNNN",FALSE}</definedName>
    <definedName name="MOD" localSheetId="4">{"total","SUM(total)","YNNNN",FALSE}</definedName>
    <definedName name="MOD">{"total","SUM(total)","YNNNN",FALSE}</definedName>
    <definedName name="MODIFICAÇÃO" localSheetId="3">{"total","SUM(total)","YNNNN",FALSE}</definedName>
    <definedName name="MODIFICAÇÃO" localSheetId="5">{"total","SUM(total)","YNNNN",FALSE}</definedName>
    <definedName name="MODIFICAÇÃO" localSheetId="4">{"total","SUM(total)","YNNNN",FALSE}</definedName>
    <definedName name="MODIFICAÇÃO">{"total","SUM(total)","YNNNN",FALSE}</definedName>
    <definedName name="módulo1.Extenso" localSheetId="5">Estruturas!módulo1.Extenso</definedName>
    <definedName name="módulo1.Extenso" localSheetId="4">'Mob e Desmob'!módulo1.Extenso</definedName>
    <definedName name="módulo1.Extenso">#N/A</definedName>
    <definedName name="MUNICIPIO" localSheetId="5">[1]SERVIÇO!#REF!</definedName>
    <definedName name="MUNICIPIO" localSheetId="4">[1]SERVIÇO!#REF!</definedName>
    <definedName name="MUNICIPIO">[1]SERVIÇO!#REF!</definedName>
    <definedName name="MURBOMB" localSheetId="5">[1]SERVIÇO!#REF!</definedName>
    <definedName name="MURBOMB" localSheetId="4">[1]SERVIÇO!#REF!</definedName>
    <definedName name="MURBOMB">[1]SERVIÇO!#REF!</definedName>
    <definedName name="NDATA" localSheetId="5">[1]SERVIÇO!#REF!</definedName>
    <definedName name="NDATA" localSheetId="4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 localSheetId="5">#REF!</definedName>
    <definedName name="PARAFUSO_PARA_LOUÇA" localSheetId="4">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 localSheetId="5">#REF!</definedName>
    <definedName name="PEDREIRO" localSheetId="4">#REF!</definedName>
    <definedName name="PEDREIRO">#REF!</definedName>
    <definedName name="PEMD">[1]SERVIÇO!#REF!</definedName>
    <definedName name="PERNAMANCA">[3]Insumos!$I$71</definedName>
    <definedName name="PERNAMANCA_MAD_LEI" localSheetId="5">#REF!</definedName>
    <definedName name="PERNAMANCA_MAD_LEI" localSheetId="4">#REF!</definedName>
    <definedName name="PERNAMANCA_MAD_LEI">#REF!</definedName>
    <definedName name="pesquisa" localSheetId="5">#REF!</definedName>
    <definedName name="pesquisa" localSheetId="4">#REF!</definedName>
    <definedName name="pesquisa">#REF!</definedName>
    <definedName name="PIEQUIP" localSheetId="5">[1]SERVIÇO!#REF!</definedName>
    <definedName name="PIEQUIP" localSheetId="4">[1]SERVIÇO!#REF!</definedName>
    <definedName name="PIEQUIP">[1]SERVIÇO!#REF!</definedName>
    <definedName name="PINTOR" localSheetId="5">#REF!</definedName>
    <definedName name="PINTOR" localSheetId="4">#REF!</definedName>
    <definedName name="PINTOR">#REF!</definedName>
    <definedName name="PL" localSheetId="5">#REF!</definedName>
    <definedName name="PL" localSheetId="4">#REF!</definedName>
    <definedName name="PL">#REF!</definedName>
    <definedName name="PMUR" localSheetId="5">[1]SERVIÇO!#REF!</definedName>
    <definedName name="PMUR" localSheetId="4">[1]SERVIÇO!#REF!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 localSheetId="5">Estruturas!QQ_2</definedName>
    <definedName name="QQ_2" localSheetId="4">'Mob e Desmob'!QQ_2</definedName>
    <definedName name="QQ_2">#N/A</definedName>
    <definedName name="QTNULO" localSheetId="5">[1]SERVIÇO!#REF!</definedName>
    <definedName name="QTNULO" localSheetId="4">[1]SERVIÇO!#REF!</definedName>
    <definedName name="QTNULO">[1]SERVIÇO!#REF!</definedName>
    <definedName name="QTPADRAO" localSheetId="5">[1]SERVIÇO!#REF!</definedName>
    <definedName name="QTPADRAO" localSheetId="4">[1]SERVIÇO!#REF!</definedName>
    <definedName name="QTPADRAO">[1]SERVIÇO!#REF!</definedName>
    <definedName name="QTRES" localSheetId="5">[1]SERVIÇO!#REF!</definedName>
    <definedName name="QTRES" localSheetId="4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[8]Teor!$C$3:$C$7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 localSheetId="5">#REF!</definedName>
    <definedName name="REGULA" localSheetId="4">#REF!</definedName>
    <definedName name="REGULA">#REF!</definedName>
    <definedName name="REJUNTE" localSheetId="5">#REF!</definedName>
    <definedName name="REJUNTE" localSheetId="4">#REF!</definedName>
    <definedName name="REJUNTE">#REF!</definedName>
    <definedName name="RESUMO" localSheetId="5">Estruturas!RESUMO</definedName>
    <definedName name="RESUMO" localSheetId="4">'Mob e Desmob'!RESUMO</definedName>
    <definedName name="RESUMO">#N/A</definedName>
    <definedName name="ridbeb" localSheetId="5">[1]SERVIÇO!#REF!</definedName>
    <definedName name="ridbeb" localSheetId="4">[1]SERVIÇO!#REF!</definedName>
    <definedName name="ridbeb">[1]SERVIÇO!#REF!</definedName>
    <definedName name="RIDCHAF" localSheetId="5">[1]SERVIÇO!#REF!</definedName>
    <definedName name="RIDCHAF" localSheetId="4">[1]SERVIÇO!#REF!</definedName>
    <definedName name="RIDCHAF">[1]SERVIÇO!#REF!</definedName>
    <definedName name="ridres05" localSheetId="5">[1]SERVIÇO!#REF!</definedName>
    <definedName name="ridres05" localSheetId="4">[1]SERVIÇO!#REF!</definedName>
    <definedName name="ridres05">[1]SERVIÇO!#REF!</definedName>
    <definedName name="RIDRES10" localSheetId="5">[1]SERVIÇO!#REF!</definedName>
    <definedName name="RIDRES10" localSheetId="4">[1]SERVIÇO!#REF!</definedName>
    <definedName name="RIDRES10">[1]SERVIÇO!#REF!</definedName>
    <definedName name="RIDRES15">[1]SERVIÇO!#REF!</definedName>
    <definedName name="RIPAO">[3]Insumos!$I$61</definedName>
    <definedName name="RIPÃO" localSheetId="5">#REF!</definedName>
    <definedName name="RIPÃO" localSheetId="4">#REF!</definedName>
    <definedName name="RIPÃO">#REF!</definedName>
    <definedName name="RIPÃO_COMUM">[3]Insumos!$I$61</definedName>
    <definedName name="RIPÃO_MAD_LEI" localSheetId="5">#REF!</definedName>
    <definedName name="RIPÃO_MAD_LEI" localSheetId="4">#REF!</definedName>
    <definedName name="RIPÃO_MAD_LEI">#REF!</definedName>
    <definedName name="RMA">'[2]PRO-08'!#REF!</definedName>
    <definedName name="RODAPE_CINZA_CORUMBA" localSheetId="5">#REF!</definedName>
    <definedName name="RODAPE_CINZA_CORUMBA" localSheetId="4">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[9]materiais!#REF!</definedName>
    <definedName name="SET">[10]Comp!$E$361:$E$428</definedName>
    <definedName name="SIFÃO_CROMADO" localSheetId="5">#REF!</definedName>
    <definedName name="SIFÃO_CROMADO" localSheetId="4">#REF!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 localSheetId="5">#REF!</definedName>
    <definedName name="TÁBUA_MAD_FORTE" localSheetId="4">#REF!</definedName>
    <definedName name="TÁBUA_MAD_FORTE">#REF!</definedName>
    <definedName name="TARUGO" localSheetId="5">#REF!</definedName>
    <definedName name="TARUGO" localSheetId="4">#REF!</definedName>
    <definedName name="TARUGO">#REF!</definedName>
    <definedName name="TELHA_FIBROCIMENTO_6MM" localSheetId="5">#REF!</definedName>
    <definedName name="TELHA_FIBROCIMENTO_6MM" localSheetId="4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[8]Teor!$A$3:$A$7</definedName>
    <definedName name="Terraplenagem" localSheetId="5">Estruturas!Terraplenagem</definedName>
    <definedName name="Terraplenagem" localSheetId="4">'Mob e Desmob'!Terraplenagem</definedName>
    <definedName name="Terraplenagem">#N/A</definedName>
    <definedName name="TIJOLO_10X20X20">[3]Insumos!$I$28</definedName>
    <definedName name="TIJOLO_6_FUROS">[3]Insumos!$I$28</definedName>
    <definedName name="TINTA_ACRILICA" localSheetId="5">#REF!</definedName>
    <definedName name="TINTA_ACRILICA" localSheetId="4">#REF!</definedName>
    <definedName name="TINTA_ACRILICA">#REF!</definedName>
    <definedName name="TINTA_ESMALTE" localSheetId="5">#REF!</definedName>
    <definedName name="TINTA_ESMALTE" localSheetId="4">#REF!</definedName>
    <definedName name="TINTA_ESMALTE">#REF!</definedName>
    <definedName name="TINTA_NOVACOR" localSheetId="5">#REF!</definedName>
    <definedName name="TINTA_NOVACOR" localSheetId="4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6">Cronograma!$1:$4</definedName>
    <definedName name="_xlnm.Print_Titles" localSheetId="0">'Orçamento Sintético'!$1:$4</definedName>
    <definedName name="_xlnm.Print_Titles" localSheetId="2">PQ!$1:$4</definedName>
    <definedName name="TOTAL_ADMINISTRATIVO" localSheetId="5">#REF!</definedName>
    <definedName name="TOTAL_ADMINISTRATIVO" localSheetId="4">#REF!</definedName>
    <definedName name="TOTAL_ADMINISTRATIVO">#REF!</definedName>
    <definedName name="TOTAL_AULA" localSheetId="5">#REF!</definedName>
    <definedName name="TOTAL_AULA" localSheetId="4">#REF!</definedName>
    <definedName name="TOTAL_AULA">#REF!</definedName>
    <definedName name="TOTAL_EXTERNA" localSheetId="5">#REF!</definedName>
    <definedName name="TOTAL_EXTERNA" localSheetId="4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 localSheetId="3">{"total","SUM(total)","YNNNN",FALSE}</definedName>
    <definedName name="value_def_array" localSheetId="5">{"total","SUM(total)","YNNNN",FALSE}</definedName>
    <definedName name="value_def_array" localSheetId="4">{"total","SUM(total)","YNNNN",FALSE}</definedName>
    <definedName name="value_def_array">{"total","SUM(total)","YNNNN",FALSE}</definedName>
    <definedName name="Vazios">[8]Teor!$B$3:$B$7</definedName>
    <definedName name="VEDA_ROSCA" localSheetId="5">#REF!</definedName>
    <definedName name="VEDA_ROSCA" localSheetId="4">#REF!</definedName>
    <definedName name="VEDA_ROSCA">#REF!</definedName>
    <definedName name="verde" localSheetId="5">#REF!</definedName>
    <definedName name="verde" localSheetId="4">#REF!</definedName>
    <definedName name="verde">#REF!</definedName>
    <definedName name="verdepav" localSheetId="5">#REF!</definedName>
    <definedName name="verdepav" localSheetId="4">#REF!</definedName>
    <definedName name="verdepav">#REF!</definedName>
    <definedName name="VERNIZ_POLIURETANO">#REF!</definedName>
    <definedName name="WEWRWR" localSheetId="5">Estruturas!WEWRWR</definedName>
    <definedName name="WEWRWR" localSheetId="4">'Mob e Desmob'!WEWRWR</definedName>
    <definedName name="WEWRWR">#N/A</definedName>
    <definedName name="WITENS" localSheetId="5">[1]SERVIÇO!#REF!</definedName>
    <definedName name="WITENS" localSheetId="4">[1]SERVIÇO!#REF!</definedName>
    <definedName name="WITENS">[1]SERVIÇO!#REF!</definedName>
    <definedName name="WNMLOCAL" localSheetId="5">[1]SERVIÇO!#REF!</definedName>
    <definedName name="WNMLOCAL" localSheetId="4">[1]SERVIÇO!#REF!</definedName>
    <definedName name="WNMLOCAL">[1]SERVIÇO!#REF!</definedName>
    <definedName name="WNMMUN" localSheetId="5">[1]SERVIÇO!#REF!</definedName>
    <definedName name="WNMMUN" localSheetId="4">[1]SERVIÇO!#REF!</definedName>
    <definedName name="WNMMUN">[1]SERVIÇO!#REF!</definedName>
    <definedName name="WNMSERV">[1]SERVIÇO!#REF!</definedName>
    <definedName name="x">[8]Equipamentos!#REF!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 localSheetId="5">Estruturas!XXX</definedName>
    <definedName name="XXX" localSheetId="4">'Mob e Desmob'!XXX</definedName>
    <definedName name="XXX">#N/A</definedName>
    <definedName name="ZARCAO" localSheetId="5">#REF!</definedName>
    <definedName name="ZARCAO" localSheetId="4">#REF!</definedName>
    <definedName name="ZARCAO">#REF!</definedName>
    <definedName name="ZECA" localSheetId="5">[1]SERVIÇO!#REF!</definedName>
    <definedName name="ZECA" localSheetId="4">[1]SERVIÇO!#REF!</definedName>
    <definedName name="ZECA">[1]SERVIÇO!#REF!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0" i="5" l="1"/>
  <c r="D239" i="5" s="1"/>
  <c r="D228" i="5"/>
  <c r="D227" i="5"/>
  <c r="D225" i="5"/>
  <c r="D226" i="5" s="1"/>
  <c r="D224" i="5"/>
  <c r="D223" i="5"/>
  <c r="D218" i="5"/>
  <c r="D219" i="5" s="1"/>
  <c r="D217" i="5"/>
  <c r="D216" i="5"/>
  <c r="D214" i="5"/>
  <c r="D215" i="5" s="1"/>
  <c r="E34" i="7"/>
  <c r="E37" i="7"/>
  <c r="E36" i="7"/>
  <c r="E35" i="7"/>
  <c r="E33" i="7"/>
  <c r="E32" i="7"/>
  <c r="E31" i="7"/>
  <c r="E14" i="7"/>
  <c r="E15" i="7"/>
  <c r="E16" i="7"/>
  <c r="E17" i="7"/>
  <c r="E18" i="7"/>
  <c r="E12" i="7" s="1"/>
  <c r="E19" i="7"/>
  <c r="E20" i="7"/>
  <c r="E13" i="7"/>
  <c r="D213" i="5"/>
  <c r="D220" i="5" s="1"/>
  <c r="I11" i="7"/>
  <c r="H11" i="7"/>
  <c r="F11" i="7"/>
  <c r="F21" i="7"/>
  <c r="H21" i="7"/>
  <c r="I21" i="7"/>
  <c r="I12" i="7"/>
  <c r="H12" i="7"/>
  <c r="F12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38" i="7"/>
  <c r="I32" i="7"/>
  <c r="I33" i="7"/>
  <c r="I34" i="7"/>
  <c r="I35" i="7"/>
  <c r="I36" i="7"/>
  <c r="I37" i="7"/>
  <c r="I31" i="7"/>
  <c r="I23" i="7"/>
  <c r="I24" i="7"/>
  <c r="I25" i="7"/>
  <c r="I26" i="7"/>
  <c r="I27" i="7"/>
  <c r="I28" i="7"/>
  <c r="I29" i="7"/>
  <c r="I30" i="7"/>
  <c r="I22" i="7"/>
  <c r="I14" i="7"/>
  <c r="I15" i="7"/>
  <c r="I16" i="7"/>
  <c r="I17" i="7"/>
  <c r="I18" i="7"/>
  <c r="I19" i="7"/>
  <c r="I20" i="7"/>
  <c r="I13" i="7"/>
  <c r="F14" i="7"/>
  <c r="H14" i="7" s="1"/>
  <c r="F15" i="7"/>
  <c r="H15" i="7" s="1"/>
  <c r="F16" i="7"/>
  <c r="H16" i="7" s="1"/>
  <c r="F17" i="7"/>
  <c r="F18" i="7"/>
  <c r="F19" i="7"/>
  <c r="F20" i="7"/>
  <c r="H20" i="7" s="1"/>
  <c r="F22" i="7"/>
  <c r="H22" i="7" s="1"/>
  <c r="F23" i="7"/>
  <c r="H23" i="7" s="1"/>
  <c r="F24" i="7"/>
  <c r="H24" i="7" s="1"/>
  <c r="F25" i="7"/>
  <c r="H25" i="7" s="1"/>
  <c r="F26" i="7"/>
  <c r="F27" i="7"/>
  <c r="H27" i="7" s="1"/>
  <c r="F28" i="7"/>
  <c r="H28" i="7" s="1"/>
  <c r="F29" i="7"/>
  <c r="H29" i="7" s="1"/>
  <c r="F30" i="7"/>
  <c r="H30" i="7" s="1"/>
  <c r="F31" i="7"/>
  <c r="H31" i="7" s="1"/>
  <c r="F32" i="7"/>
  <c r="H32" i="7" s="1"/>
  <c r="F33" i="7"/>
  <c r="F34" i="7"/>
  <c r="H34" i="7" s="1"/>
  <c r="F35" i="7"/>
  <c r="H35" i="7" s="1"/>
  <c r="F36" i="7"/>
  <c r="H36" i="7" s="1"/>
  <c r="F37" i="7"/>
  <c r="H37" i="7" s="1"/>
  <c r="F38" i="7"/>
  <c r="H38" i="7" s="1"/>
  <c r="F39" i="7"/>
  <c r="H39" i="7" s="1"/>
  <c r="F40" i="7"/>
  <c r="H40" i="7" s="1"/>
  <c r="F41" i="7"/>
  <c r="H41" i="7" s="1"/>
  <c r="F42" i="7"/>
  <c r="H42" i="7" s="1"/>
  <c r="F43" i="7"/>
  <c r="H43" i="7" s="1"/>
  <c r="F44" i="7"/>
  <c r="H44" i="7" s="1"/>
  <c r="F45" i="7"/>
  <c r="H45" i="7" s="1"/>
  <c r="F46" i="7"/>
  <c r="H46" i="7" s="1"/>
  <c r="F47" i="7"/>
  <c r="H47" i="7" s="1"/>
  <c r="F48" i="7"/>
  <c r="H48" i="7" s="1"/>
  <c r="F49" i="7"/>
  <c r="H49" i="7" s="1"/>
  <c r="F50" i="7"/>
  <c r="F51" i="7"/>
  <c r="H51" i="7" s="1"/>
  <c r="F52" i="7"/>
  <c r="H52" i="7" s="1"/>
  <c r="F53" i="7"/>
  <c r="H53" i="7" s="1"/>
  <c r="F54" i="7"/>
  <c r="H54" i="7" s="1"/>
  <c r="F55" i="7"/>
  <c r="H55" i="7" s="1"/>
  <c r="F56" i="7"/>
  <c r="H56" i="7" s="1"/>
  <c r="F57" i="7"/>
  <c r="H57" i="7" s="1"/>
  <c r="F13" i="7"/>
  <c r="H17" i="7"/>
  <c r="H18" i="7"/>
  <c r="H19" i="7"/>
  <c r="H26" i="7"/>
  <c r="H33" i="7"/>
  <c r="H50" i="7"/>
  <c r="H13" i="7"/>
  <c r="A5" i="7"/>
  <c r="D210" i="5"/>
  <c r="D197" i="5" s="1"/>
  <c r="D221" i="5" l="1"/>
  <c r="E21" i="7"/>
  <c r="E11" i="7" s="1"/>
  <c r="D187" i="5"/>
  <c r="D167" i="5"/>
  <c r="D170" i="5" s="1"/>
  <c r="D161" i="5"/>
  <c r="F70" i="2" s="1"/>
  <c r="D184" i="5"/>
  <c r="D181" i="5"/>
  <c r="D159" i="5"/>
  <c r="G34" i="2"/>
  <c r="D66" i="5"/>
  <c r="D65" i="5" s="1"/>
  <c r="F34" i="2" s="1"/>
  <c r="D140" i="5"/>
  <c r="D134" i="5"/>
  <c r="F60" i="2" s="1"/>
  <c r="D133" i="5"/>
  <c r="D132" i="5" s="1"/>
  <c r="F59" i="2" s="1"/>
  <c r="D53" i="5"/>
  <c r="D52" i="5" s="1"/>
  <c r="F28" i="2" s="1"/>
  <c r="D54" i="5"/>
  <c r="F29" i="2" s="1"/>
  <c r="D127" i="5"/>
  <c r="F57" i="2" s="1"/>
  <c r="D48" i="5"/>
  <c r="D47" i="5" s="1"/>
  <c r="F26" i="2" s="1"/>
  <c r="D125" i="5"/>
  <c r="F56" i="2" s="1"/>
  <c r="D123" i="5"/>
  <c r="F55" i="2" s="1"/>
  <c r="D40" i="5"/>
  <c r="D42" i="5" s="1"/>
  <c r="D41" i="5" s="1"/>
  <c r="G55" i="2"/>
  <c r="D112" i="5"/>
  <c r="D116" i="5" s="1"/>
  <c r="D114" i="5" s="1"/>
  <c r="D21" i="5"/>
  <c r="D26" i="5" s="1"/>
  <c r="D24" i="5" s="1"/>
  <c r="D28" i="5" s="1"/>
  <c r="D27" i="5" s="1"/>
  <c r="F18" i="2" s="1"/>
  <c r="D107" i="5"/>
  <c r="F47" i="2" s="1"/>
  <c r="D104" i="5"/>
  <c r="D103" i="5"/>
  <c r="D106" i="5" s="1"/>
  <c r="F46" i="2" s="1"/>
  <c r="D101" i="5"/>
  <c r="D100" i="5"/>
  <c r="D99" i="5"/>
  <c r="D96" i="5"/>
  <c r="D95" i="5" s="1"/>
  <c r="F43" i="2" s="1"/>
  <c r="D89" i="5"/>
  <c r="D94" i="5" s="1"/>
  <c r="F42" i="2" s="1"/>
  <c r="D86" i="5"/>
  <c r="F40" i="2" s="1"/>
  <c r="D81" i="5"/>
  <c r="F39" i="2" s="1"/>
  <c r="D79" i="5"/>
  <c r="D73" i="5"/>
  <c r="D72" i="5" s="1"/>
  <c r="F36" i="2" s="1"/>
  <c r="D69" i="5"/>
  <c r="D68" i="5" s="1"/>
  <c r="F35" i="2" s="1"/>
  <c r="D63" i="5"/>
  <c r="D62" i="5" s="1"/>
  <c r="F33" i="2" s="1"/>
  <c r="D60" i="5"/>
  <c r="D59" i="5"/>
  <c r="D49" i="5"/>
  <c r="F27" i="2" s="1"/>
  <c r="D45" i="5"/>
  <c r="F25" i="2" s="1"/>
  <c r="D37" i="5"/>
  <c r="F22" i="2" s="1"/>
  <c r="D32" i="5"/>
  <c r="F20" i="2" s="1"/>
  <c r="D17" i="5"/>
  <c r="D15" i="5" s="1"/>
  <c r="F11" i="2" s="1"/>
  <c r="D14" i="5"/>
  <c r="D139" i="5" s="1"/>
  <c r="D13" i="5"/>
  <c r="F146" i="2"/>
  <c r="F145" i="2"/>
  <c r="F144" i="2"/>
  <c r="F143" i="2"/>
  <c r="F142" i="2"/>
  <c r="F141" i="2"/>
  <c r="F140" i="2"/>
  <c r="F139" i="2"/>
  <c r="F138" i="2"/>
  <c r="F137" i="2"/>
  <c r="F136" i="2"/>
  <c r="F135" i="2"/>
  <c r="F133" i="2"/>
  <c r="F132" i="2"/>
  <c r="F131" i="2"/>
  <c r="F130" i="2"/>
  <c r="F129" i="2"/>
  <c r="F128" i="2"/>
  <c r="F127" i="2"/>
  <c r="F126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5" i="2"/>
  <c r="F104" i="2"/>
  <c r="F102" i="2"/>
  <c r="F101" i="2"/>
  <c r="F100" i="2"/>
  <c r="F99" i="2"/>
  <c r="F98" i="2"/>
  <c r="F97" i="2"/>
  <c r="F95" i="2"/>
  <c r="F94" i="2"/>
  <c r="F93" i="2"/>
  <c r="F92" i="2"/>
  <c r="F91" i="2"/>
  <c r="F90" i="2"/>
  <c r="F89" i="2"/>
  <c r="F88" i="2"/>
  <c r="F86" i="2"/>
  <c r="F83" i="2"/>
  <c r="F82" i="2"/>
  <c r="F81" i="2"/>
  <c r="F80" i="2"/>
  <c r="F78" i="2"/>
  <c r="F58" i="2"/>
  <c r="F16" i="2"/>
  <c r="F12" i="2"/>
  <c r="F8" i="2"/>
  <c r="F7" i="2"/>
  <c r="D10" i="5"/>
  <c r="D9" i="5" s="1"/>
  <c r="F9" i="2" s="1"/>
  <c r="H27" i="6"/>
  <c r="H28" i="6"/>
  <c r="E13" i="6"/>
  <c r="E17" i="6" s="1"/>
  <c r="E12" i="6"/>
  <c r="E16" i="6" s="1"/>
  <c r="A5" i="6"/>
  <c r="F87" i="2"/>
  <c r="G59" i="2"/>
  <c r="G60" i="2"/>
  <c r="G28" i="2"/>
  <c r="G29" i="2"/>
  <c r="D102" i="5" l="1"/>
  <c r="F45" i="2" s="1"/>
  <c r="D180" i="5"/>
  <c r="D169" i="5"/>
  <c r="D166" i="5"/>
  <c r="F71" i="2" s="1"/>
  <c r="D138" i="5"/>
  <c r="D157" i="5" s="1"/>
  <c r="D143" i="5"/>
  <c r="F50" i="2"/>
  <c r="F41" i="2"/>
  <c r="D118" i="5"/>
  <c r="D117" i="5" s="1"/>
  <c r="F52" i="2" s="1"/>
  <c r="F51" i="2"/>
  <c r="D121" i="5"/>
  <c r="F53" i="2" s="1"/>
  <c r="D98" i="5"/>
  <c r="F44" i="2" s="1"/>
  <c r="F15" i="2"/>
  <c r="D78" i="5"/>
  <c r="D58" i="5"/>
  <c r="F32" i="2" s="1"/>
  <c r="D39" i="5"/>
  <c r="D12" i="5"/>
  <c r="F10" i="2" s="1"/>
  <c r="F17" i="2"/>
  <c r="D31" i="5"/>
  <c r="F19" i="2" s="1"/>
  <c r="E32" i="6"/>
  <c r="E31" i="6"/>
  <c r="D174" i="5" l="1"/>
  <c r="F73" i="2" s="1"/>
  <c r="F72" i="2"/>
  <c r="F63" i="2"/>
  <c r="D142" i="5"/>
  <c r="F64" i="2" s="1"/>
  <c r="D146" i="5"/>
  <c r="D77" i="5"/>
  <c r="F24" i="2"/>
  <c r="F23" i="2"/>
  <c r="D145" i="5" l="1"/>
  <c r="F65" i="2" s="1"/>
  <c r="D149" i="5"/>
  <c r="D76" i="5"/>
  <c r="F37" i="2" s="1"/>
  <c r="D153" i="5" l="1"/>
  <c r="D148" i="5"/>
  <c r="F66" i="2" s="1"/>
  <c r="D152" i="5" l="1"/>
  <c r="D158" i="5" s="1"/>
  <c r="D156" i="5" s="1"/>
  <c r="F68" i="2" s="1"/>
  <c r="D176" i="5"/>
  <c r="F67" i="2"/>
  <c r="D179" i="5" l="1"/>
  <c r="D175" i="5"/>
  <c r="F74" i="2" s="1"/>
  <c r="D183" i="5" l="1"/>
  <c r="D178" i="5"/>
  <c r="F75" i="2" s="1"/>
  <c r="G58" i="2"/>
  <c r="G27" i="2"/>
  <c r="J2432" i="1"/>
  <c r="J2429" i="1"/>
  <c r="J2420" i="1"/>
  <c r="J2417" i="1"/>
  <c r="J2418" i="1" s="1"/>
  <c r="J24" i="1"/>
  <c r="J26" i="1"/>
  <c r="J25" i="1"/>
  <c r="J23" i="1"/>
  <c r="D186" i="5" l="1"/>
  <c r="F77" i="2" s="1"/>
  <c r="D182" i="5"/>
  <c r="F76" i="2" s="1"/>
  <c r="J2433" i="1"/>
  <c r="J2421" i="1"/>
  <c r="J2423" i="1" s="1"/>
  <c r="J2427" i="1" s="1"/>
  <c r="J2430" i="1"/>
  <c r="J22" i="1"/>
  <c r="G12" i="2" s="1"/>
  <c r="I2414" i="1" l="1"/>
  <c r="J2414" i="1" s="1"/>
  <c r="H16" i="1" l="1"/>
  <c r="G87" i="2"/>
  <c r="G67" i="2"/>
  <c r="G66" i="2"/>
  <c r="G36" i="2"/>
  <c r="G35" i="2"/>
  <c r="C8" i="4"/>
  <c r="C21" i="4" s="1"/>
  <c r="H1" i="2" s="1"/>
  <c r="H34" i="2" s="1"/>
  <c r="I34" i="2" s="1"/>
  <c r="G57" i="2"/>
  <c r="G53" i="2"/>
  <c r="G26" i="2"/>
  <c r="G19" i="2"/>
  <c r="J1795" i="1"/>
  <c r="J1796" i="1" s="1"/>
  <c r="J1786" i="1"/>
  <c r="J1785" i="1"/>
  <c r="J1681" i="1"/>
  <c r="J1682" i="1" s="1"/>
  <c r="J1365" i="1"/>
  <c r="J1366" i="1"/>
  <c r="J1367" i="1"/>
  <c r="J1368" i="1"/>
  <c r="J1364" i="1"/>
  <c r="J1355" i="1"/>
  <c r="J1354" i="1"/>
  <c r="J1348" i="1"/>
  <c r="J1349" i="1"/>
  <c r="J1350" i="1"/>
  <c r="J1351" i="1"/>
  <c r="J1347" i="1"/>
  <c r="J1329" i="1"/>
  <c r="J1330" i="1" s="1"/>
  <c r="J1326" i="1"/>
  <c r="J1327" i="1" s="1"/>
  <c r="J1011" i="1"/>
  <c r="I1002" i="1" s="1"/>
  <c r="J1002" i="1" s="1"/>
  <c r="J1004" i="1"/>
  <c r="J1005" i="1" s="1"/>
  <c r="J805" i="1"/>
  <c r="J806" i="1" s="1"/>
  <c r="J802" i="1"/>
  <c r="J803" i="1" s="1"/>
  <c r="J790" i="1"/>
  <c r="J791" i="1" s="1"/>
  <c r="J144" i="1"/>
  <c r="J145" i="1" s="1"/>
  <c r="J138" i="1"/>
  <c r="J139" i="1"/>
  <c r="J140" i="1"/>
  <c r="J141" i="1"/>
  <c r="J137" i="1"/>
  <c r="J119" i="1"/>
  <c r="J120" i="1" s="1"/>
  <c r="J116" i="1"/>
  <c r="J117" i="1" s="1"/>
  <c r="J104" i="1"/>
  <c r="J105" i="1" s="1"/>
  <c r="J91" i="1"/>
  <c r="J92" i="1" s="1"/>
  <c r="J88" i="1"/>
  <c r="J89" i="1" s="1"/>
  <c r="J75" i="1"/>
  <c r="J72" i="1"/>
  <c r="J33" i="1"/>
  <c r="J2340" i="1"/>
  <c r="J2339" i="1"/>
  <c r="J2333" i="1"/>
  <c r="J2332" i="1"/>
  <c r="J2331" i="1"/>
  <c r="J2330" i="1"/>
  <c r="J2329" i="1"/>
  <c r="J2328" i="1"/>
  <c r="J2327" i="1"/>
  <c r="J2322" i="1"/>
  <c r="J2321" i="1" s="1"/>
  <c r="J2318" i="1"/>
  <c r="J2317" i="1" s="1"/>
  <c r="J2314" i="1"/>
  <c r="J2313" i="1" s="1"/>
  <c r="J2310" i="1"/>
  <c r="J2309" i="1" s="1"/>
  <c r="J2294" i="1"/>
  <c r="J2293" i="1"/>
  <c r="J2292" i="1"/>
  <c r="J2291" i="1"/>
  <c r="J2285" i="1"/>
  <c r="J2284" i="1"/>
  <c r="J2283" i="1"/>
  <c r="J2282" i="1"/>
  <c r="J2276" i="1"/>
  <c r="J2275" i="1"/>
  <c r="J2274" i="1"/>
  <c r="J2273" i="1"/>
  <c r="J2272" i="1"/>
  <c r="J2195" i="1"/>
  <c r="J2194" i="1"/>
  <c r="J2188" i="1"/>
  <c r="J2187" i="1"/>
  <c r="J2186" i="1"/>
  <c r="J2185" i="1"/>
  <c r="J2184" i="1"/>
  <c r="J2183" i="1"/>
  <c r="J2182" i="1"/>
  <c r="J2177" i="1"/>
  <c r="J2176" i="1" s="1"/>
  <c r="J2173" i="1"/>
  <c r="J2172" i="1" s="1"/>
  <c r="J2169" i="1"/>
  <c r="J2168" i="1" s="1"/>
  <c r="J2165" i="1"/>
  <c r="J2164" i="1" s="1"/>
  <c r="J2147" i="1"/>
  <c r="J2146" i="1"/>
  <c r="J2140" i="1"/>
  <c r="J2139" i="1"/>
  <c r="J2138" i="1"/>
  <c r="J2137" i="1"/>
  <c r="J2136" i="1"/>
  <c r="J2131" i="1"/>
  <c r="J2130" i="1"/>
  <c r="J2129" i="1"/>
  <c r="J2128" i="1"/>
  <c r="J2122" i="1"/>
  <c r="J2121" i="1"/>
  <c r="J2115" i="1"/>
  <c r="J2114" i="1"/>
  <c r="J2113" i="1"/>
  <c r="J2112" i="1"/>
  <c r="J2111" i="1"/>
  <c r="J2110" i="1"/>
  <c r="J2109" i="1"/>
  <c r="J2104" i="1"/>
  <c r="J2103" i="1"/>
  <c r="J2102" i="1"/>
  <c r="J2101" i="1"/>
  <c r="J2100" i="1"/>
  <c r="J2099" i="1"/>
  <c r="J2098" i="1"/>
  <c r="J2093" i="1"/>
  <c r="J2092" i="1" s="1"/>
  <c r="J2089" i="1"/>
  <c r="J2088" i="1" s="1"/>
  <c r="J2085" i="1"/>
  <c r="J2084" i="1" s="1"/>
  <c r="J2081" i="1"/>
  <c r="J2080" i="1" s="1"/>
  <c r="J2063" i="1"/>
  <c r="J2058" i="1"/>
  <c r="J2057" i="1" s="1"/>
  <c r="J2054" i="1"/>
  <c r="J2053" i="1" s="1"/>
  <c r="J2050" i="1"/>
  <c r="J2049" i="1" s="1"/>
  <c r="J2046" i="1"/>
  <c r="J2045" i="1" s="1"/>
  <c r="J2029" i="1"/>
  <c r="J2028" i="1"/>
  <c r="J2027" i="1"/>
  <c r="J2021" i="1"/>
  <c r="J2020" i="1"/>
  <c r="J2019" i="1"/>
  <c r="J2013" i="1"/>
  <c r="J2012" i="1"/>
  <c r="J2011" i="1"/>
  <c r="J2010" i="1"/>
  <c r="J2009" i="1"/>
  <c r="J2008" i="1"/>
  <c r="J2007" i="1"/>
  <c r="J2002" i="1"/>
  <c r="J2001" i="1"/>
  <c r="J2000" i="1"/>
  <c r="J1999" i="1"/>
  <c r="J1998" i="1"/>
  <c r="J1997" i="1"/>
  <c r="J1996" i="1"/>
  <c r="J1991" i="1"/>
  <c r="J1990" i="1"/>
  <c r="J1989" i="1"/>
  <c r="J1988" i="1"/>
  <c r="J1987" i="1"/>
  <c r="J1986" i="1"/>
  <c r="J1985" i="1"/>
  <c r="J1980" i="1"/>
  <c r="J1979" i="1"/>
  <c r="J1978" i="1"/>
  <c r="J1977" i="1"/>
  <c r="J1976" i="1"/>
  <c r="J1975" i="1"/>
  <c r="J1974" i="1"/>
  <c r="J1969" i="1"/>
  <c r="J1968" i="1"/>
  <c r="J1967" i="1"/>
  <c r="J1966" i="1"/>
  <c r="J1965" i="1"/>
  <c r="J1964" i="1"/>
  <c r="J1963" i="1"/>
  <c r="J1958" i="1"/>
  <c r="J1957" i="1"/>
  <c r="J1956" i="1"/>
  <c r="J1955" i="1"/>
  <c r="J1954" i="1"/>
  <c r="J1953" i="1"/>
  <c r="J1952" i="1"/>
  <c r="J1951" i="1"/>
  <c r="J1941" i="1"/>
  <c r="J1940" i="1"/>
  <c r="J1939" i="1"/>
  <c r="J1933" i="1"/>
  <c r="J1932" i="1"/>
  <c r="J1931" i="1"/>
  <c r="J1930" i="1"/>
  <c r="J1929" i="1"/>
  <c r="J1928" i="1"/>
  <c r="J1927" i="1"/>
  <c r="J1922" i="1"/>
  <c r="J1921" i="1"/>
  <c r="J1920" i="1"/>
  <c r="J1913" i="1"/>
  <c r="J1912" i="1" s="1"/>
  <c r="J1909" i="1"/>
  <c r="J1908" i="1" s="1"/>
  <c r="J1905" i="1"/>
  <c r="J1904" i="1" s="1"/>
  <c r="J1901" i="1"/>
  <c r="J1900" i="1" s="1"/>
  <c r="J1885" i="1"/>
  <c r="J1884" i="1"/>
  <c r="J1883" i="1"/>
  <c r="J1882" i="1"/>
  <c r="J1881" i="1"/>
  <c r="J1876" i="1"/>
  <c r="J1875" i="1"/>
  <c r="J1874" i="1"/>
  <c r="J1873" i="1"/>
  <c r="J1872" i="1"/>
  <c r="J1871" i="1"/>
  <c r="J1870" i="1"/>
  <c r="J1865" i="1"/>
  <c r="J1864" i="1"/>
  <c r="J1863" i="1"/>
  <c r="J1862" i="1"/>
  <c r="J1854" i="1"/>
  <c r="J1853" i="1"/>
  <c r="J1852" i="1"/>
  <c r="J1851" i="1"/>
  <c r="J1843" i="1"/>
  <c r="J1842" i="1"/>
  <c r="J1841" i="1"/>
  <c r="J1840" i="1"/>
  <c r="J1834" i="1"/>
  <c r="J1833" i="1"/>
  <c r="J1832" i="1"/>
  <c r="J1831" i="1"/>
  <c r="J1825" i="1"/>
  <c r="J1824" i="1"/>
  <c r="J1823" i="1"/>
  <c r="J1822" i="1"/>
  <c r="J1821" i="1"/>
  <c r="J1820" i="1"/>
  <c r="J1819" i="1"/>
  <c r="J1814" i="1"/>
  <c r="J1813" i="1"/>
  <c r="J1812" i="1"/>
  <c r="J1811" i="1"/>
  <c r="J1810" i="1"/>
  <c r="J1809" i="1"/>
  <c r="J1808" i="1"/>
  <c r="J1780" i="1"/>
  <c r="J1779" i="1"/>
  <c r="J1775" i="1"/>
  <c r="J1774" i="1" s="1"/>
  <c r="J1771" i="1"/>
  <c r="J1770" i="1"/>
  <c r="J1766" i="1"/>
  <c r="J1765" i="1"/>
  <c r="J1761" i="1"/>
  <c r="J1760" i="1"/>
  <c r="J1747" i="1"/>
  <c r="J1746" i="1"/>
  <c r="J1745" i="1"/>
  <c r="J1744" i="1"/>
  <c r="J1736" i="1"/>
  <c r="J1735" i="1"/>
  <c r="J1734" i="1"/>
  <c r="J1733" i="1"/>
  <c r="J1732" i="1"/>
  <c r="J1731" i="1"/>
  <c r="J1730" i="1"/>
  <c r="J1729" i="1"/>
  <c r="J1728" i="1"/>
  <c r="J1727" i="1"/>
  <c r="J1721" i="1"/>
  <c r="J1715" i="1"/>
  <c r="J1714" i="1"/>
  <c r="J1713" i="1"/>
  <c r="J1712" i="1"/>
  <c r="J1711" i="1"/>
  <c r="J1703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08" i="1"/>
  <c r="J1507" i="1" s="1"/>
  <c r="J1504" i="1"/>
  <c r="J1503" i="1" s="1"/>
  <c r="J1500" i="1"/>
  <c r="J1499" i="1" s="1"/>
  <c r="J1496" i="1"/>
  <c r="J1495" i="1" s="1"/>
  <c r="J1478" i="1"/>
  <c r="J1477" i="1"/>
  <c r="J1476" i="1"/>
  <c r="J1475" i="1"/>
  <c r="J1474" i="1"/>
  <c r="J1469" i="1"/>
  <c r="J1468" i="1"/>
  <c r="J1467" i="1"/>
  <c r="J1466" i="1"/>
  <c r="J1465" i="1"/>
  <c r="J1460" i="1"/>
  <c r="J1459" i="1"/>
  <c r="J1453" i="1"/>
  <c r="J1452" i="1"/>
  <c r="J1446" i="1"/>
  <c r="J1445" i="1"/>
  <c r="J1444" i="1"/>
  <c r="J1443" i="1"/>
  <c r="J1442" i="1"/>
  <c r="J1441" i="1"/>
  <c r="J1440" i="1"/>
  <c r="J1435" i="1"/>
  <c r="J1434" i="1"/>
  <c r="J1433" i="1"/>
  <c r="J1432" i="1"/>
  <c r="J1431" i="1"/>
  <c r="J1430" i="1"/>
  <c r="J1429" i="1"/>
  <c r="J1424" i="1"/>
  <c r="J1423" i="1"/>
  <c r="J1418" i="1"/>
  <c r="J1417" i="1"/>
  <c r="J1412" i="1"/>
  <c r="J1411" i="1"/>
  <c r="J1410" i="1"/>
  <c r="J1409" i="1"/>
  <c r="J1408" i="1"/>
  <c r="J1393" i="1"/>
  <c r="J1392" i="1"/>
  <c r="J1391" i="1"/>
  <c r="J1390" i="1"/>
  <c r="J1389" i="1"/>
  <c r="J1341" i="1"/>
  <c r="J1320" i="1"/>
  <c r="J1319" i="1" s="1"/>
  <c r="J1316" i="1"/>
  <c r="J1315" i="1" s="1"/>
  <c r="J1312" i="1"/>
  <c r="J1311" i="1" s="1"/>
  <c r="J1308" i="1"/>
  <c r="J1307" i="1" s="1"/>
  <c r="J1304" i="1"/>
  <c r="J1303" i="1" s="1"/>
  <c r="J1300" i="1"/>
  <c r="J1299" i="1" s="1"/>
  <c r="J1296" i="1"/>
  <c r="J1295" i="1" s="1"/>
  <c r="J1292" i="1"/>
  <c r="J1291" i="1" s="1"/>
  <c r="J1288" i="1"/>
  <c r="J1287" i="1" s="1"/>
  <c r="J1284" i="1"/>
  <c r="J1283" i="1" s="1"/>
  <c r="J1280" i="1"/>
  <c r="J1279" i="1" s="1"/>
  <c r="J1276" i="1"/>
  <c r="J1275" i="1" s="1"/>
  <c r="J1272" i="1"/>
  <c r="J1271" i="1" s="1"/>
  <c r="J1268" i="1"/>
  <c r="J1267" i="1" s="1"/>
  <c r="J1264" i="1"/>
  <c r="J1263" i="1" s="1"/>
  <c r="J1260" i="1"/>
  <c r="J1259" i="1" s="1"/>
  <c r="J1256" i="1"/>
  <c r="J1255" i="1" s="1"/>
  <c r="J1252" i="1"/>
  <c r="J1251" i="1" s="1"/>
  <c r="J1248" i="1"/>
  <c r="J1247" i="1" s="1"/>
  <c r="J1244" i="1"/>
  <c r="J1243" i="1" s="1"/>
  <c r="J1240" i="1"/>
  <c r="J1239" i="1" s="1"/>
  <c r="J1236" i="1"/>
  <c r="J1235" i="1" s="1"/>
  <c r="J1232" i="1"/>
  <c r="J1231" i="1" s="1"/>
  <c r="J1228" i="1"/>
  <c r="J1227" i="1" s="1"/>
  <c r="J1224" i="1"/>
  <c r="J1223" i="1" s="1"/>
  <c r="J1220" i="1"/>
  <c r="J1219" i="1" s="1"/>
  <c r="J1216" i="1"/>
  <c r="J1215" i="1" s="1"/>
  <c r="J1212" i="1"/>
  <c r="J1211" i="1" s="1"/>
  <c r="J1208" i="1"/>
  <c r="J1207" i="1" s="1"/>
  <c r="J1204" i="1"/>
  <c r="J1203" i="1" s="1"/>
  <c r="J1200" i="1"/>
  <c r="J1199" i="1" s="1"/>
  <c r="J1196" i="1"/>
  <c r="J1195" i="1" s="1"/>
  <c r="J1192" i="1"/>
  <c r="J1191" i="1" s="1"/>
  <c r="J1182" i="1"/>
  <c r="J1181" i="1"/>
  <c r="J1175" i="1"/>
  <c r="J1169" i="1"/>
  <c r="J1163" i="1"/>
  <c r="J1157" i="1"/>
  <c r="J1156" i="1"/>
  <c r="J1155" i="1"/>
  <c r="J1147" i="1"/>
  <c r="J1132" i="1"/>
  <c r="J1131" i="1"/>
  <c r="J1130" i="1"/>
  <c r="J1129" i="1"/>
  <c r="J1128" i="1"/>
  <c r="J1127" i="1"/>
  <c r="J1126" i="1"/>
  <c r="J1121" i="1"/>
  <c r="J1120" i="1"/>
  <c r="J1119" i="1"/>
  <c r="J1118" i="1"/>
  <c r="J1117" i="1"/>
  <c r="J1116" i="1"/>
  <c r="J1115" i="1"/>
  <c r="J1110" i="1"/>
  <c r="J1109" i="1" s="1"/>
  <c r="J1106" i="1"/>
  <c r="J1105" i="1" s="1"/>
  <c r="J1102" i="1"/>
  <c r="J1101" i="1" s="1"/>
  <c r="J1098" i="1"/>
  <c r="J1097" i="1" s="1"/>
  <c r="J1082" i="1"/>
  <c r="J1081" i="1" s="1"/>
  <c r="J1078" i="1"/>
  <c r="J1077" i="1" s="1"/>
  <c r="J1074" i="1"/>
  <c r="J1073" i="1" s="1"/>
  <c r="J1070" i="1"/>
  <c r="J1069" i="1" s="1"/>
  <c r="J1054" i="1"/>
  <c r="J1053" i="1"/>
  <c r="J1052" i="1"/>
  <c r="J1046" i="1"/>
  <c r="J1045" i="1"/>
  <c r="J1036" i="1"/>
  <c r="J1035" i="1"/>
  <c r="J1034" i="1"/>
  <c r="J1033" i="1"/>
  <c r="J1032" i="1"/>
  <c r="J1026" i="1"/>
  <c r="J1025" i="1"/>
  <c r="J1024" i="1"/>
  <c r="J1023" i="1"/>
  <c r="J1018" i="1"/>
  <c r="J1017" i="1"/>
  <c r="J1016" i="1"/>
  <c r="J999" i="1"/>
  <c r="J998" i="1"/>
  <c r="J997" i="1"/>
  <c r="J996" i="1"/>
  <c r="J995" i="1"/>
  <c r="J994" i="1"/>
  <c r="J993" i="1"/>
  <c r="J988" i="1"/>
  <c r="J987" i="1"/>
  <c r="J986" i="1"/>
  <c r="J985" i="1"/>
  <c r="J984" i="1"/>
  <c r="J979" i="1"/>
  <c r="J978" i="1"/>
  <c r="J977" i="1"/>
  <c r="J976" i="1"/>
  <c r="J975" i="1"/>
  <c r="J974" i="1"/>
  <c r="J973" i="1"/>
  <c r="J968" i="1"/>
  <c r="J967" i="1"/>
  <c r="J966" i="1"/>
  <c r="J965" i="1"/>
  <c r="J964" i="1"/>
  <c r="J959" i="1"/>
  <c r="J958" i="1"/>
  <c r="J957" i="1"/>
  <c r="J956" i="1"/>
  <c r="J955" i="1"/>
  <c r="J950" i="1"/>
  <c r="J949" i="1"/>
  <c r="J948" i="1"/>
  <c r="J947" i="1"/>
  <c r="J946" i="1"/>
  <c r="J945" i="1"/>
  <c r="J944" i="1"/>
  <c r="J939" i="1"/>
  <c r="J938" i="1"/>
  <c r="J937" i="1"/>
  <c r="J936" i="1"/>
  <c r="J935" i="1"/>
  <c r="J934" i="1"/>
  <c r="J933" i="1"/>
  <c r="J928" i="1"/>
  <c r="J927" i="1"/>
  <c r="J920" i="1"/>
  <c r="J919" i="1"/>
  <c r="J912" i="1"/>
  <c r="J911" i="1"/>
  <c r="J910" i="1"/>
  <c r="J909" i="1"/>
  <c r="J908" i="1"/>
  <c r="J907" i="1"/>
  <c r="J906" i="1"/>
  <c r="J901" i="1"/>
  <c r="J900" i="1"/>
  <c r="J892" i="1"/>
  <c r="J891" i="1"/>
  <c r="J886" i="1"/>
  <c r="J885" i="1"/>
  <c r="J878" i="1"/>
  <c r="J877" i="1"/>
  <c r="J876" i="1"/>
  <c r="J868" i="1"/>
  <c r="J867" i="1"/>
  <c r="J866" i="1"/>
  <c r="J859" i="1"/>
  <c r="J852" i="1"/>
  <c r="J851" i="1"/>
  <c r="J845" i="1"/>
  <c r="J844" i="1"/>
  <c r="J843" i="1"/>
  <c r="J842" i="1"/>
  <c r="J841" i="1"/>
  <c r="J840" i="1"/>
  <c r="J839" i="1"/>
  <c r="J834" i="1"/>
  <c r="J833" i="1"/>
  <c r="J832" i="1"/>
  <c r="J831" i="1"/>
  <c r="J830" i="1"/>
  <c r="J829" i="1"/>
  <c r="J828" i="1"/>
  <c r="J823" i="1"/>
  <c r="J822" i="1"/>
  <c r="J821" i="1"/>
  <c r="J820" i="1"/>
  <c r="J819" i="1"/>
  <c r="J818" i="1"/>
  <c r="J817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13" i="1"/>
  <c r="J712" i="1"/>
  <c r="J711" i="1"/>
  <c r="J710" i="1"/>
  <c r="J704" i="1"/>
  <c r="J683" i="1"/>
  <c r="J68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1" i="1"/>
  <c r="J650" i="1"/>
  <c r="J649" i="1"/>
  <c r="J648" i="1"/>
  <c r="J647" i="1"/>
  <c r="J646" i="1"/>
  <c r="J645" i="1"/>
  <c r="J639" i="1"/>
  <c r="J638" i="1"/>
  <c r="J637" i="1"/>
  <c r="J631" i="1"/>
  <c r="J630" i="1"/>
  <c r="J629" i="1"/>
  <c r="J623" i="1"/>
  <c r="J622" i="1"/>
  <c r="J621" i="1"/>
  <c r="J620" i="1"/>
  <c r="J619" i="1"/>
  <c r="J600" i="1"/>
  <c r="J599" i="1"/>
  <c r="J598" i="1"/>
  <c r="J592" i="1"/>
  <c r="J591" i="1"/>
  <c r="J590" i="1"/>
  <c r="J583" i="1"/>
  <c r="J582" i="1"/>
  <c r="J581" i="1"/>
  <c r="J580" i="1"/>
  <c r="J572" i="1"/>
  <c r="J571" i="1"/>
  <c r="J570" i="1"/>
  <c r="J569" i="1"/>
  <c r="J568" i="1"/>
  <c r="J561" i="1"/>
  <c r="J549" i="1"/>
  <c r="J548" i="1"/>
  <c r="J547" i="1"/>
  <c r="J535" i="1"/>
  <c r="J523" i="1"/>
  <c r="J522" i="1"/>
  <c r="J510" i="1"/>
  <c r="J509" i="1"/>
  <c r="J505" i="1"/>
  <c r="J504" i="1"/>
  <c r="J496" i="1"/>
  <c r="J495" i="1"/>
  <c r="J494" i="1"/>
  <c r="J486" i="1"/>
  <c r="J477" i="1"/>
  <c r="J476" i="1"/>
  <c r="J475" i="1"/>
  <c r="J466" i="1"/>
  <c r="J459" i="1"/>
  <c r="J458" i="1"/>
  <c r="J457" i="1"/>
  <c r="J456" i="1"/>
  <c r="J455" i="1"/>
  <c r="J445" i="1"/>
  <c r="J444" i="1"/>
  <c r="J443" i="1"/>
  <c r="J442" i="1"/>
  <c r="J441" i="1"/>
  <c r="J440" i="1"/>
  <c r="J439" i="1"/>
  <c r="J438" i="1"/>
  <c r="J437" i="1"/>
  <c r="J436" i="1"/>
  <c r="J435" i="1"/>
  <c r="J421" i="1"/>
  <c r="J420" i="1"/>
  <c r="J419" i="1"/>
  <c r="J418" i="1"/>
  <c r="J417" i="1"/>
  <c r="J416" i="1"/>
  <c r="J410" i="1"/>
  <c r="J409" i="1"/>
  <c r="J408" i="1"/>
  <c r="J407" i="1"/>
  <c r="J406" i="1"/>
  <c r="J405" i="1"/>
  <c r="J404" i="1"/>
  <c r="J403" i="1"/>
  <c r="J402" i="1"/>
  <c r="J401" i="1"/>
  <c r="J395" i="1"/>
  <c r="J389" i="1"/>
  <c r="J388" i="1"/>
  <c r="J387" i="1"/>
  <c r="J379" i="1"/>
  <c r="J378" i="1"/>
  <c r="J377" i="1"/>
  <c r="J376" i="1"/>
  <c r="J375" i="1"/>
  <c r="J374" i="1"/>
  <c r="J373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15" i="1"/>
  <c r="J314" i="1"/>
  <c r="J313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66" i="1"/>
  <c r="J265" i="1"/>
  <c r="J264" i="1"/>
  <c r="J258" i="1"/>
  <c r="J257" i="1"/>
  <c r="J256" i="1"/>
  <c r="J251" i="1"/>
  <c r="J250" i="1"/>
  <c r="J249" i="1"/>
  <c r="J248" i="1"/>
  <c r="J241" i="1"/>
  <c r="J240" i="1"/>
  <c r="J239" i="1"/>
  <c r="J223" i="1"/>
  <c r="J222" i="1"/>
  <c r="J221" i="1"/>
  <c r="J213" i="1"/>
  <c r="J212" i="1"/>
  <c r="J211" i="1"/>
  <c r="J210" i="1"/>
  <c r="J204" i="1"/>
  <c r="J203" i="1"/>
  <c r="J202" i="1"/>
  <c r="J201" i="1"/>
  <c r="J200" i="1"/>
  <c r="J190" i="1"/>
  <c r="J189" i="1"/>
  <c r="J188" i="1"/>
  <c r="J59" i="1"/>
  <c r="J58" i="1"/>
  <c r="J57" i="1"/>
  <c r="J56" i="1"/>
  <c r="J50" i="1"/>
  <c r="J49" i="1"/>
  <c r="J48" i="1"/>
  <c r="J47" i="1"/>
  <c r="J17" i="1"/>
  <c r="J16" i="1"/>
  <c r="J2338" i="1"/>
  <c r="J2337" i="1"/>
  <c r="J2326" i="1"/>
  <c r="J2306" i="1"/>
  <c r="J2305" i="1"/>
  <c r="J2304" i="1"/>
  <c r="J2303" i="1"/>
  <c r="J2299" i="1"/>
  <c r="J2298" i="1"/>
  <c r="J2290" i="1"/>
  <c r="J2289" i="1"/>
  <c r="J2281" i="1"/>
  <c r="J2280" i="1"/>
  <c r="J2271" i="1"/>
  <c r="J2193" i="1"/>
  <c r="J2192" i="1"/>
  <c r="J2181" i="1"/>
  <c r="J2161" i="1"/>
  <c r="J2160" i="1"/>
  <c r="J2159" i="1"/>
  <c r="J2158" i="1"/>
  <c r="J2157" i="1"/>
  <c r="J2153" i="1"/>
  <c r="J2152" i="1"/>
  <c r="J2151" i="1"/>
  <c r="J2145" i="1"/>
  <c r="J2144" i="1"/>
  <c r="J2135" i="1"/>
  <c r="J2127" i="1"/>
  <c r="J2126" i="1"/>
  <c r="J2120" i="1"/>
  <c r="J2119" i="1"/>
  <c r="J2108" i="1"/>
  <c r="J2097" i="1"/>
  <c r="J2077" i="1"/>
  <c r="J2076" i="1"/>
  <c r="J2075" i="1"/>
  <c r="J2074" i="1"/>
  <c r="J2073" i="1"/>
  <c r="J2069" i="1"/>
  <c r="J2068" i="1"/>
  <c r="J2067" i="1"/>
  <c r="J2062" i="1"/>
  <c r="J2042" i="1"/>
  <c r="J2041" i="1"/>
  <c r="J2040" i="1"/>
  <c r="J2039" i="1"/>
  <c r="J2038" i="1"/>
  <c r="J2034" i="1"/>
  <c r="J2033" i="1"/>
  <c r="J2026" i="1"/>
  <c r="J2025" i="1"/>
  <c r="J2018" i="1"/>
  <c r="J2017" i="1"/>
  <c r="J2006" i="1"/>
  <c r="J1995" i="1"/>
  <c r="J1984" i="1"/>
  <c r="J1973" i="1"/>
  <c r="J1962" i="1"/>
  <c r="J1950" i="1"/>
  <c r="J1949" i="1"/>
  <c r="J1948" i="1"/>
  <c r="J1947" i="1"/>
  <c r="J1946" i="1"/>
  <c r="J1945" i="1"/>
  <c r="J1938" i="1"/>
  <c r="J1937" i="1"/>
  <c r="J1926" i="1"/>
  <c r="J1919" i="1"/>
  <c r="J1918" i="1"/>
  <c r="J1917" i="1"/>
  <c r="J1897" i="1"/>
  <c r="J1896" i="1"/>
  <c r="J1895" i="1"/>
  <c r="J1894" i="1"/>
  <c r="J1890" i="1"/>
  <c r="J1889" i="1"/>
  <c r="J1880" i="1"/>
  <c r="J1869" i="1"/>
  <c r="J1861" i="1"/>
  <c r="J1860" i="1"/>
  <c r="J1859" i="1"/>
  <c r="J1858" i="1"/>
  <c r="J1850" i="1"/>
  <c r="J1849" i="1"/>
  <c r="J1848" i="1"/>
  <c r="J1847" i="1"/>
  <c r="J1839" i="1"/>
  <c r="J1838" i="1"/>
  <c r="J1830" i="1"/>
  <c r="J1829" i="1"/>
  <c r="J1818" i="1"/>
  <c r="J1807" i="1"/>
  <c r="J1798" i="1"/>
  <c r="J1756" i="1"/>
  <c r="J1755" i="1"/>
  <c r="J1754" i="1"/>
  <c r="J1753" i="1"/>
  <c r="J1752" i="1"/>
  <c r="J1751" i="1"/>
  <c r="J1743" i="1"/>
  <c r="J1742" i="1"/>
  <c r="J1741" i="1"/>
  <c r="J1740" i="1"/>
  <c r="J1726" i="1"/>
  <c r="J1725" i="1"/>
  <c r="J1720" i="1"/>
  <c r="J1719" i="1"/>
  <c r="J1710" i="1"/>
  <c r="J1709" i="1"/>
  <c r="J1708" i="1"/>
  <c r="J1707" i="1"/>
  <c r="J1702" i="1"/>
  <c r="J1693" i="1"/>
  <c r="J1492" i="1"/>
  <c r="J1491" i="1"/>
  <c r="J1490" i="1"/>
  <c r="J1489" i="1"/>
  <c r="J1488" i="1"/>
  <c r="J1484" i="1"/>
  <c r="J1483" i="1"/>
  <c r="J1482" i="1"/>
  <c r="J1473" i="1"/>
  <c r="J1464" i="1"/>
  <c r="J1458" i="1"/>
  <c r="J1457" i="1"/>
  <c r="J1451" i="1"/>
  <c r="J1450" i="1"/>
  <c r="J1439" i="1"/>
  <c r="J1428" i="1"/>
  <c r="J1422" i="1"/>
  <c r="J1416" i="1"/>
  <c r="J1407" i="1"/>
  <c r="J1403" i="1"/>
  <c r="J1402" i="1"/>
  <c r="J1398" i="1"/>
  <c r="J1397" i="1"/>
  <c r="J1388" i="1"/>
  <c r="J1372" i="1"/>
  <c r="J1373" i="1"/>
  <c r="J1374" i="1"/>
  <c r="J1375" i="1"/>
  <c r="J1371" i="1"/>
  <c r="J1340" i="1"/>
  <c r="J1188" i="1"/>
  <c r="J1187" i="1"/>
  <c r="J1186" i="1"/>
  <c r="J1180" i="1"/>
  <c r="J1179" i="1"/>
  <c r="J1174" i="1"/>
  <c r="J1173" i="1"/>
  <c r="J1168" i="1"/>
  <c r="J1167" i="1"/>
  <c r="J1162" i="1"/>
  <c r="J1161" i="1"/>
  <c r="J1154" i="1"/>
  <c r="J1153" i="1"/>
  <c r="J1152" i="1"/>
  <c r="J1151" i="1"/>
  <c r="J1146" i="1"/>
  <c r="J1145" i="1"/>
  <c r="J1144" i="1"/>
  <c r="J1143" i="1"/>
  <c r="J1142" i="1"/>
  <c r="J1138" i="1"/>
  <c r="J1137" i="1"/>
  <c r="J1136" i="1"/>
  <c r="J1125" i="1"/>
  <c r="J1114" i="1"/>
  <c r="J1094" i="1"/>
  <c r="J1093" i="1"/>
  <c r="J1092" i="1"/>
  <c r="J1091" i="1"/>
  <c r="J1087" i="1"/>
  <c r="J1086" i="1"/>
  <c r="J1066" i="1"/>
  <c r="J1065" i="1"/>
  <c r="J1064" i="1"/>
  <c r="J1063" i="1"/>
  <c r="J1059" i="1"/>
  <c r="J1058" i="1"/>
  <c r="J1051" i="1"/>
  <c r="J1050" i="1"/>
  <c r="J1044" i="1"/>
  <c r="J1043" i="1"/>
  <c r="J1042" i="1"/>
  <c r="J1041" i="1"/>
  <c r="J1040" i="1"/>
  <c r="J1031" i="1"/>
  <c r="J1030" i="1"/>
  <c r="J1022" i="1"/>
  <c r="J1015" i="1"/>
  <c r="J992" i="1"/>
  <c r="J983" i="1"/>
  <c r="J972" i="1"/>
  <c r="J963" i="1"/>
  <c r="J954" i="1"/>
  <c r="J943" i="1"/>
  <c r="J932" i="1"/>
  <c r="J926" i="1"/>
  <c r="J925" i="1"/>
  <c r="J924" i="1"/>
  <c r="J918" i="1"/>
  <c r="J917" i="1"/>
  <c r="J916" i="1"/>
  <c r="J905" i="1"/>
  <c r="J899" i="1"/>
  <c r="J898" i="1"/>
  <c r="J897" i="1"/>
  <c r="J896" i="1"/>
  <c r="J890" i="1"/>
  <c r="J884" i="1"/>
  <c r="J883" i="1"/>
  <c r="J882" i="1"/>
  <c r="J875" i="1"/>
  <c r="J874" i="1"/>
  <c r="J873" i="1"/>
  <c r="J872" i="1"/>
  <c r="J865" i="1"/>
  <c r="J864" i="1"/>
  <c r="J863" i="1"/>
  <c r="J858" i="1"/>
  <c r="J857" i="1"/>
  <c r="J856" i="1"/>
  <c r="J850" i="1"/>
  <c r="J849" i="1"/>
  <c r="J838" i="1"/>
  <c r="J827" i="1"/>
  <c r="J816" i="1"/>
  <c r="J721" i="1"/>
  <c r="J720" i="1"/>
  <c r="J719" i="1"/>
  <c r="J718" i="1"/>
  <c r="J717" i="1"/>
  <c r="J709" i="1"/>
  <c r="J708" i="1"/>
  <c r="J703" i="1"/>
  <c r="J702" i="1" s="1"/>
  <c r="G140" i="2" s="1"/>
  <c r="J699" i="1"/>
  <c r="J698" i="1"/>
  <c r="J697" i="1"/>
  <c r="J696" i="1"/>
  <c r="J692" i="1"/>
  <c r="J691" i="1"/>
  <c r="J690" i="1"/>
  <c r="J689" i="1"/>
  <c r="J688" i="1"/>
  <c r="J687" i="1"/>
  <c r="J681" i="1"/>
  <c r="J680" i="1"/>
  <c r="J676" i="1"/>
  <c r="J675" i="1"/>
  <c r="J657" i="1"/>
  <c r="J656" i="1"/>
  <c r="J655" i="1"/>
  <c r="J644" i="1"/>
  <c r="J643" i="1"/>
  <c r="J636" i="1"/>
  <c r="J635" i="1"/>
  <c r="J628" i="1"/>
  <c r="J627" i="1"/>
  <c r="J618" i="1"/>
  <c r="J617" i="1"/>
  <c r="J613" i="1"/>
  <c r="J612" i="1"/>
  <c r="J611" i="1"/>
  <c r="J610" i="1"/>
  <c r="J606" i="1"/>
  <c r="J605" i="1"/>
  <c r="J604" i="1"/>
  <c r="J597" i="1"/>
  <c r="J596" i="1"/>
  <c r="J589" i="1"/>
  <c r="J588" i="1"/>
  <c r="J587" i="1"/>
  <c r="J579" i="1"/>
  <c r="J578" i="1"/>
  <c r="J577" i="1"/>
  <c r="J576" i="1"/>
  <c r="J567" i="1"/>
  <c r="J566" i="1"/>
  <c r="J565" i="1"/>
  <c r="J560" i="1"/>
  <c r="J559" i="1"/>
  <c r="J555" i="1"/>
  <c r="J554" i="1"/>
  <c r="J553" i="1"/>
  <c r="J546" i="1"/>
  <c r="J545" i="1"/>
  <c r="J541" i="1"/>
  <c r="J540" i="1"/>
  <c r="J539" i="1"/>
  <c r="J534" i="1"/>
  <c r="J533" i="1"/>
  <c r="J529" i="1"/>
  <c r="J528" i="1"/>
  <c r="J527" i="1"/>
  <c r="J521" i="1"/>
  <c r="J520" i="1"/>
  <c r="J516" i="1"/>
  <c r="J515" i="1"/>
  <c r="J514" i="1"/>
  <c r="J500" i="1"/>
  <c r="J499" i="1" s="1"/>
  <c r="G113" i="2" s="1"/>
  <c r="J493" i="1"/>
  <c r="J492" i="1"/>
  <c r="J491" i="1"/>
  <c r="J490" i="1"/>
  <c r="J485" i="1"/>
  <c r="J484" i="1"/>
  <c r="J483" i="1"/>
  <c r="J482" i="1"/>
  <c r="J481" i="1"/>
  <c r="J474" i="1"/>
  <c r="J473" i="1"/>
  <c r="J472" i="1"/>
  <c r="J471" i="1"/>
  <c r="J470" i="1"/>
  <c r="J465" i="1"/>
  <c r="J464" i="1"/>
  <c r="J463" i="1"/>
  <c r="J454" i="1"/>
  <c r="J453" i="1"/>
  <c r="J449" i="1"/>
  <c r="J448" i="1" s="1"/>
  <c r="G104" i="2" s="1"/>
  <c r="J434" i="1"/>
  <c r="J433" i="1"/>
  <c r="J432" i="1"/>
  <c r="J428" i="1"/>
  <c r="J427" i="1"/>
  <c r="J426" i="1"/>
  <c r="J425" i="1"/>
  <c r="J415" i="1"/>
  <c r="J414" i="1"/>
  <c r="J400" i="1"/>
  <c r="J399" i="1"/>
  <c r="J394" i="1"/>
  <c r="J393" i="1"/>
  <c r="J386" i="1"/>
  <c r="J385" i="1"/>
  <c r="J384" i="1"/>
  <c r="J383" i="1"/>
  <c r="J372" i="1"/>
  <c r="J371" i="1"/>
  <c r="J367" i="1"/>
  <c r="J366" i="1" s="1"/>
  <c r="G86" i="2" s="1"/>
  <c r="J349" i="1"/>
  <c r="J348" i="1"/>
  <c r="J347" i="1"/>
  <c r="J346" i="1"/>
  <c r="J345" i="1"/>
  <c r="J344" i="1"/>
  <c r="J323" i="1"/>
  <c r="J322" i="1"/>
  <c r="J321" i="1"/>
  <c r="J320" i="1"/>
  <c r="J319" i="1"/>
  <c r="J312" i="1"/>
  <c r="J311" i="1"/>
  <c r="J310" i="1"/>
  <c r="J309" i="1"/>
  <c r="J292" i="1"/>
  <c r="J291" i="1"/>
  <c r="J272" i="1"/>
  <c r="J271" i="1"/>
  <c r="J270" i="1"/>
  <c r="J263" i="1"/>
  <c r="J262" i="1"/>
  <c r="J255" i="1"/>
  <c r="J247" i="1"/>
  <c r="J246" i="1"/>
  <c r="J245" i="1"/>
  <c r="J238" i="1"/>
  <c r="J237" i="1"/>
  <c r="J236" i="1"/>
  <c r="J235" i="1"/>
  <c r="J231" i="1"/>
  <c r="J230" i="1"/>
  <c r="J229" i="1"/>
  <c r="J228" i="1"/>
  <c r="J227" i="1"/>
  <c r="J220" i="1"/>
  <c r="J219" i="1"/>
  <c r="J218" i="1"/>
  <c r="J217" i="1"/>
  <c r="J209" i="1"/>
  <c r="J208" i="1"/>
  <c r="J199" i="1"/>
  <c r="J198" i="1"/>
  <c r="J194" i="1"/>
  <c r="J193" i="1" s="1"/>
  <c r="G145" i="2" s="1"/>
  <c r="J187" i="1"/>
  <c r="J186" i="1"/>
  <c r="J182" i="1"/>
  <c r="J181" i="1"/>
  <c r="J180" i="1"/>
  <c r="J176" i="1"/>
  <c r="J175" i="1" s="1"/>
  <c r="G144" i="2" s="1"/>
  <c r="J172" i="1"/>
  <c r="J171" i="1"/>
  <c r="J170" i="1"/>
  <c r="J162" i="1"/>
  <c r="J163" i="1"/>
  <c r="J164" i="1"/>
  <c r="J165" i="1"/>
  <c r="J161" i="1"/>
  <c r="J131" i="1"/>
  <c r="J130" i="1"/>
  <c r="J66" i="1"/>
  <c r="J65" i="1"/>
  <c r="J64" i="1"/>
  <c r="J63" i="1"/>
  <c r="J55" i="1"/>
  <c r="J54" i="1"/>
  <c r="J46" i="1"/>
  <c r="J45" i="1"/>
  <c r="J44" i="1"/>
  <c r="J43" i="1"/>
  <c r="J12" i="1"/>
  <c r="J11" i="1"/>
  <c r="J10" i="1"/>
  <c r="J9" i="1"/>
  <c r="J8" i="1"/>
  <c r="H58" i="2" l="1"/>
  <c r="I58" i="2" s="1"/>
  <c r="H28" i="2"/>
  <c r="I28" i="2" s="1"/>
  <c r="H60" i="2"/>
  <c r="I60" i="2" s="1"/>
  <c r="H29" i="2"/>
  <c r="I29" i="2" s="1"/>
  <c r="H59" i="2"/>
  <c r="I59" i="2" s="1"/>
  <c r="H55" i="2"/>
  <c r="I55" i="2" s="1"/>
  <c r="H27" i="2"/>
  <c r="I27" i="2" s="1"/>
  <c r="H12" i="2"/>
  <c r="J1701" i="1"/>
  <c r="J1085" i="1"/>
  <c r="J1401" i="1"/>
  <c r="J508" i="1"/>
  <c r="G115" i="2" s="1"/>
  <c r="H115" i="2" s="1"/>
  <c r="I115" i="2" s="1"/>
  <c r="J1396" i="1"/>
  <c r="J179" i="1"/>
  <c r="G65" i="2" s="1"/>
  <c r="H65" i="2" s="1"/>
  <c r="I65" i="2" s="1"/>
  <c r="J1135" i="1"/>
  <c r="J1387" i="1"/>
  <c r="J1166" i="1"/>
  <c r="J1837" i="1"/>
  <c r="J1983" i="1"/>
  <c r="J2297" i="1"/>
  <c r="J503" i="1"/>
  <c r="G114" i="2" s="1"/>
  <c r="H114" i="2" s="1"/>
  <c r="I114" i="2" s="1"/>
  <c r="J1778" i="1"/>
  <c r="J1172" i="1"/>
  <c r="J2072" i="1"/>
  <c r="J2302" i="1"/>
  <c r="J452" i="1"/>
  <c r="G105" i="2" s="1"/>
  <c r="H105" i="2" s="1"/>
  <c r="I105" i="2" s="1"/>
  <c r="J1718" i="1"/>
  <c r="G95" i="2"/>
  <c r="H95" i="2" s="1"/>
  <c r="I95" i="2" s="1"/>
  <c r="J207" i="1"/>
  <c r="G40" i="2" s="1"/>
  <c r="H40" i="2" s="1"/>
  <c r="I40" i="2" s="1"/>
  <c r="J480" i="1"/>
  <c r="G111" i="2" s="1"/>
  <c r="J1487" i="1"/>
  <c r="J1057" i="1"/>
  <c r="H145" i="2"/>
  <c r="I145" i="2" s="1"/>
  <c r="H104" i="2"/>
  <c r="I104" i="2" s="1"/>
  <c r="H87" i="2"/>
  <c r="I87" i="2" s="1"/>
  <c r="H86" i="2"/>
  <c r="I86" i="2" s="1"/>
  <c r="H113" i="2"/>
  <c r="I113" i="2" s="1"/>
  <c r="H53" i="2"/>
  <c r="I53" i="2" s="1"/>
  <c r="H36" i="2"/>
  <c r="I36" i="2" s="1"/>
  <c r="H67" i="2"/>
  <c r="I67" i="2" s="1"/>
  <c r="H19" i="2"/>
  <c r="I19" i="2" s="1"/>
  <c r="H35" i="2"/>
  <c r="I35" i="2" s="1"/>
  <c r="H66" i="2"/>
  <c r="I66" i="2" s="1"/>
  <c r="J1888" i="1"/>
  <c r="J2061" i="1"/>
  <c r="J1879" i="1"/>
  <c r="J564" i="1"/>
  <c r="J609" i="1"/>
  <c r="G129" i="2" s="1"/>
  <c r="H129" i="2" s="1"/>
  <c r="I129" i="2" s="1"/>
  <c r="J679" i="1"/>
  <c r="G137" i="2" s="1"/>
  <c r="H137" i="2" s="1"/>
  <c r="I137" i="2" s="1"/>
  <c r="J1438" i="1"/>
  <c r="J2180" i="1"/>
  <c r="J7" i="1"/>
  <c r="G7" i="2" s="1"/>
  <c r="H7" i="2" s="1"/>
  <c r="I7" i="2" s="1"/>
  <c r="J197" i="1"/>
  <c r="G39" i="2" s="1"/>
  <c r="H39" i="2" s="1"/>
  <c r="I39" i="2" s="1"/>
  <c r="J226" i="1"/>
  <c r="G42" i="2" s="1"/>
  <c r="H42" i="2" s="1"/>
  <c r="I42" i="2" s="1"/>
  <c r="J318" i="1"/>
  <c r="G82" i="2" s="1"/>
  <c r="H82" i="2" s="1"/>
  <c r="I82" i="2" s="1"/>
  <c r="J424" i="1"/>
  <c r="G101" i="2" s="1"/>
  <c r="H101" i="2" s="1"/>
  <c r="I101" i="2" s="1"/>
  <c r="J695" i="1"/>
  <c r="G139" i="2" s="1"/>
  <c r="H139" i="2" s="1"/>
  <c r="I139" i="2" s="1"/>
  <c r="J1113" i="1"/>
  <c r="J1944" i="1"/>
  <c r="J2150" i="1"/>
  <c r="J526" i="1"/>
  <c r="G118" i="2" s="1"/>
  <c r="H118" i="2" s="1"/>
  <c r="I118" i="2" s="1"/>
  <c r="J544" i="1"/>
  <c r="G121" i="2" s="1"/>
  <c r="H121" i="2" s="1"/>
  <c r="I121" i="2" s="1"/>
  <c r="J855" i="1"/>
  <c r="J1014" i="1"/>
  <c r="J1124" i="1"/>
  <c r="J2037" i="1"/>
  <c r="J2118" i="1"/>
  <c r="J2191" i="1"/>
  <c r="J15" i="1"/>
  <c r="G8" i="2" s="1"/>
  <c r="H8" i="2" s="1"/>
  <c r="I8" i="2" s="1"/>
  <c r="J1759" i="1"/>
  <c r="J1706" i="1"/>
  <c r="G68" i="2"/>
  <c r="H68" i="2" s="1"/>
  <c r="I68" i="2" s="1"/>
  <c r="G88" i="2"/>
  <c r="H88" i="2" s="1"/>
  <c r="I88" i="2" s="1"/>
  <c r="J392" i="1"/>
  <c r="G94" i="2" s="1"/>
  <c r="H94" i="2" s="1"/>
  <c r="I94" i="2" s="1"/>
  <c r="J595" i="1"/>
  <c r="G127" i="2" s="1"/>
  <c r="H127" i="2" s="1"/>
  <c r="I127" i="2" s="1"/>
  <c r="J931" i="1"/>
  <c r="J1049" i="1"/>
  <c r="J1846" i="1"/>
  <c r="J1868" i="1"/>
  <c r="J1916" i="1"/>
  <c r="J2005" i="1"/>
  <c r="J1577" i="1"/>
  <c r="J1639" i="1"/>
  <c r="J1658" i="1"/>
  <c r="J642" i="1"/>
  <c r="G133" i="2" s="1"/>
  <c r="H133" i="2" s="1"/>
  <c r="I133" i="2" s="1"/>
  <c r="J1994" i="1"/>
  <c r="J1511" i="1"/>
  <c r="J1611" i="1"/>
  <c r="G33" i="2"/>
  <c r="H33" i="2" s="1"/>
  <c r="I33" i="2" s="1"/>
  <c r="J62" i="1"/>
  <c r="J552" i="1"/>
  <c r="G122" i="2" s="1"/>
  <c r="H122" i="2" s="1"/>
  <c r="I122" i="2" s="1"/>
  <c r="J575" i="1"/>
  <c r="G124" i="2" s="1"/>
  <c r="H124" i="2" s="1"/>
  <c r="I124" i="2" s="1"/>
  <c r="J616" i="1"/>
  <c r="G130" i="2" s="1"/>
  <c r="H130" i="2" s="1"/>
  <c r="I130" i="2" s="1"/>
  <c r="J654" i="1"/>
  <c r="G135" i="2" s="1"/>
  <c r="H135" i="2" s="1"/>
  <c r="I135" i="2" s="1"/>
  <c r="J881" i="1"/>
  <c r="J904" i="1"/>
  <c r="J942" i="1"/>
  <c r="J1029" i="1"/>
  <c r="J1456" i="1"/>
  <c r="J2125" i="1"/>
  <c r="J2156" i="1"/>
  <c r="J2270" i="1"/>
  <c r="J1764" i="1"/>
  <c r="G37" i="2"/>
  <c r="H37" i="2" s="1"/>
  <c r="I37" i="2" s="1"/>
  <c r="J308" i="1"/>
  <c r="G81" i="2" s="1"/>
  <c r="H81" i="2" s="1"/>
  <c r="I81" i="2" s="1"/>
  <c r="J370" i="1"/>
  <c r="G90" i="2" s="1"/>
  <c r="H90" i="2" s="1"/>
  <c r="I90" i="2" s="1"/>
  <c r="J431" i="1"/>
  <c r="G102" i="2" s="1"/>
  <c r="H102" i="2" s="1"/>
  <c r="I102" i="2" s="1"/>
  <c r="J513" i="1"/>
  <c r="G116" i="2" s="1"/>
  <c r="H116" i="2" s="1"/>
  <c r="I116" i="2" s="1"/>
  <c r="J532" i="1"/>
  <c r="G119" i="2" s="1"/>
  <c r="H119" i="2" s="1"/>
  <c r="I119" i="2" s="1"/>
  <c r="J603" i="1"/>
  <c r="G128" i="2" s="1"/>
  <c r="H128" i="2" s="1"/>
  <c r="I128" i="2" s="1"/>
  <c r="J686" i="1"/>
  <c r="G138" i="2" s="1"/>
  <c r="H138" i="2" s="1"/>
  <c r="I138" i="2" s="1"/>
  <c r="J815" i="1"/>
  <c r="J862" i="1"/>
  <c r="J915" i="1"/>
  <c r="J953" i="1"/>
  <c r="J1090" i="1"/>
  <c r="J1178" i="1"/>
  <c r="J1406" i="1"/>
  <c r="J1806" i="1"/>
  <c r="J2016" i="1"/>
  <c r="J2279" i="1"/>
  <c r="J848" i="1"/>
  <c r="J991" i="1"/>
  <c r="J1472" i="1"/>
  <c r="J1530" i="1"/>
  <c r="J1925" i="1"/>
  <c r="J2107" i="1"/>
  <c r="J53" i="1"/>
  <c r="J244" i="1"/>
  <c r="J1449" i="1"/>
  <c r="J1739" i="1"/>
  <c r="G98" i="2"/>
  <c r="H98" i="2" s="1"/>
  <c r="I98" i="2" s="1"/>
  <c r="J216" i="1"/>
  <c r="J254" i="1"/>
  <c r="J398" i="1"/>
  <c r="G97" i="2" s="1"/>
  <c r="H97" i="2" s="1"/>
  <c r="I97" i="2" s="1"/>
  <c r="J42" i="1"/>
  <c r="G10" i="2" s="1"/>
  <c r="H10" i="2" s="1"/>
  <c r="I10" i="2" s="1"/>
  <c r="J185" i="1"/>
  <c r="J234" i="1"/>
  <c r="J261" i="1"/>
  <c r="J343" i="1"/>
  <c r="J469" i="1"/>
  <c r="G110" i="2" s="1"/>
  <c r="H110" i="2" s="1"/>
  <c r="I110" i="2" s="1"/>
  <c r="J626" i="1"/>
  <c r="G131" i="2" s="1"/>
  <c r="H131" i="2" s="1"/>
  <c r="I131" i="2" s="1"/>
  <c r="J707" i="1"/>
  <c r="G142" i="2" s="1"/>
  <c r="H142" i="2" s="1"/>
  <c r="I142" i="2" s="1"/>
  <c r="J826" i="1"/>
  <c r="J962" i="1"/>
  <c r="J1039" i="1"/>
  <c r="J1141" i="1"/>
  <c r="J1415" i="1"/>
  <c r="J1463" i="1"/>
  <c r="J1750" i="1"/>
  <c r="J1817" i="1"/>
  <c r="J2024" i="1"/>
  <c r="J2134" i="1"/>
  <c r="J1553" i="1"/>
  <c r="J1769" i="1"/>
  <c r="G73" i="2"/>
  <c r="H73" i="2" s="1"/>
  <c r="I73" i="2" s="1"/>
  <c r="G143" i="2"/>
  <c r="H143" i="2" s="1"/>
  <c r="I143" i="2" s="1"/>
  <c r="J290" i="1"/>
  <c r="G80" i="2" s="1"/>
  <c r="H80" i="2" s="1"/>
  <c r="I80" i="2" s="1"/>
  <c r="J462" i="1"/>
  <c r="G109" i="2" s="1"/>
  <c r="H109" i="2" s="1"/>
  <c r="I109" i="2" s="1"/>
  <c r="J1021" i="1"/>
  <c r="J1150" i="1"/>
  <c r="J169" i="1"/>
  <c r="J382" i="1"/>
  <c r="J413" i="1"/>
  <c r="J538" i="1"/>
  <c r="G120" i="2" s="1"/>
  <c r="H120" i="2" s="1"/>
  <c r="I120" i="2" s="1"/>
  <c r="J558" i="1"/>
  <c r="G123" i="2" s="1"/>
  <c r="H123" i="2" s="1"/>
  <c r="I123" i="2" s="1"/>
  <c r="J674" i="1"/>
  <c r="G136" i="2" s="1"/>
  <c r="H136" i="2" s="1"/>
  <c r="I136" i="2" s="1"/>
  <c r="J837" i="1"/>
  <c r="J889" i="1"/>
  <c r="J971" i="1"/>
  <c r="J1062" i="1"/>
  <c r="J1160" i="1"/>
  <c r="J1185" i="1"/>
  <c r="J1421" i="1"/>
  <c r="J1828" i="1"/>
  <c r="J1857" i="1"/>
  <c r="J1893" i="1"/>
  <c r="J1936" i="1"/>
  <c r="J1961" i="1"/>
  <c r="J2143" i="1"/>
  <c r="J2288" i="1"/>
  <c r="J2325" i="1"/>
  <c r="G64" i="2"/>
  <c r="H64" i="2" s="1"/>
  <c r="I64" i="2" s="1"/>
  <c r="J129" i="1"/>
  <c r="G20" i="2" s="1"/>
  <c r="H20" i="2" s="1"/>
  <c r="I20" i="2" s="1"/>
  <c r="J269" i="1"/>
  <c r="J489" i="1"/>
  <c r="G112" i="2" s="1"/>
  <c r="H112" i="2" s="1"/>
  <c r="I112" i="2" s="1"/>
  <c r="J519" i="1"/>
  <c r="G117" i="2" s="1"/>
  <c r="H117" i="2" s="1"/>
  <c r="I117" i="2" s="1"/>
  <c r="J586" i="1"/>
  <c r="G126" i="2" s="1"/>
  <c r="H126" i="2" s="1"/>
  <c r="I126" i="2" s="1"/>
  <c r="J634" i="1"/>
  <c r="G132" i="2" s="1"/>
  <c r="H132" i="2" s="1"/>
  <c r="I132" i="2" s="1"/>
  <c r="J716" i="1"/>
  <c r="G146" i="2" s="1"/>
  <c r="H146" i="2" s="1"/>
  <c r="I146" i="2" s="1"/>
  <c r="J871" i="1"/>
  <c r="J895" i="1"/>
  <c r="J923" i="1"/>
  <c r="J982" i="1"/>
  <c r="J1427" i="1"/>
  <c r="J1481" i="1"/>
  <c r="J1724" i="1"/>
  <c r="J1972" i="1"/>
  <c r="J2032" i="1"/>
  <c r="J2066" i="1"/>
  <c r="J2096" i="1"/>
  <c r="J2336" i="1"/>
  <c r="H26" i="2"/>
  <c r="I26" i="2" s="1"/>
  <c r="H111" i="2"/>
  <c r="I111" i="2" s="1"/>
  <c r="H144" i="2"/>
  <c r="I144" i="2" s="1"/>
  <c r="H57" i="2"/>
  <c r="I57" i="2" s="1"/>
  <c r="H140" i="2"/>
  <c r="I140" i="2" s="1"/>
  <c r="J1787" i="1"/>
  <c r="J1799" i="1"/>
  <c r="J1684" i="1"/>
  <c r="J1352" i="1"/>
  <c r="J1332" i="1"/>
  <c r="J1356" i="1"/>
  <c r="J1369" i="1"/>
  <c r="J1376" i="1"/>
  <c r="J142" i="1"/>
  <c r="J808" i="1"/>
  <c r="J792" i="1"/>
  <c r="J73" i="1"/>
  <c r="J94" i="1"/>
  <c r="J76" i="1"/>
  <c r="J106" i="1"/>
  <c r="J34" i="1"/>
  <c r="G93" i="2" l="1"/>
  <c r="H93" i="2" s="1"/>
  <c r="I93" i="2" s="1"/>
  <c r="G89" i="2"/>
  <c r="H89" i="2" s="1"/>
  <c r="I89" i="2" s="1"/>
  <c r="G11" i="2"/>
  <c r="H11" i="2" s="1"/>
  <c r="I11" i="2" s="1"/>
  <c r="G71" i="2"/>
  <c r="H71" i="2" s="1"/>
  <c r="I71" i="2" s="1"/>
  <c r="G91" i="2"/>
  <c r="H91" i="2" s="1"/>
  <c r="I91" i="2" s="1"/>
  <c r="I103" i="2"/>
  <c r="G70" i="2"/>
  <c r="H70" i="2" s="1"/>
  <c r="I70" i="2" s="1"/>
  <c r="G100" i="2"/>
  <c r="H100" i="2" s="1"/>
  <c r="I100" i="2" s="1"/>
  <c r="G75" i="2"/>
  <c r="H75" i="2" s="1"/>
  <c r="I75" i="2" s="1"/>
  <c r="G108" i="2"/>
  <c r="H108" i="2" s="1"/>
  <c r="I108" i="2" s="1"/>
  <c r="G44" i="2"/>
  <c r="H44" i="2" s="1"/>
  <c r="I44" i="2" s="1"/>
  <c r="G15" i="2"/>
  <c r="H15" i="2" s="1"/>
  <c r="I15" i="2" s="1"/>
  <c r="G50" i="2"/>
  <c r="H50" i="2" s="1"/>
  <c r="I50" i="2" s="1"/>
  <c r="G45" i="2"/>
  <c r="H45" i="2" s="1"/>
  <c r="I45" i="2" s="1"/>
  <c r="G76" i="2"/>
  <c r="H76" i="2" s="1"/>
  <c r="I76" i="2" s="1"/>
  <c r="G41" i="2"/>
  <c r="H41" i="2" s="1"/>
  <c r="I41" i="2" s="1"/>
  <c r="G72" i="2"/>
  <c r="H72" i="2" s="1"/>
  <c r="I72" i="2" s="1"/>
  <c r="G92" i="2"/>
  <c r="H92" i="2" s="1"/>
  <c r="I92" i="2" s="1"/>
  <c r="G99" i="2"/>
  <c r="H99" i="2" s="1"/>
  <c r="I99" i="2" s="1"/>
  <c r="G83" i="2"/>
  <c r="H83" i="2" s="1"/>
  <c r="I83" i="2" s="1"/>
  <c r="I79" i="2" s="1"/>
  <c r="G141" i="2"/>
  <c r="H141" i="2" s="1"/>
  <c r="I141" i="2" s="1"/>
  <c r="I134" i="2" s="1"/>
  <c r="G47" i="2"/>
  <c r="H47" i="2" s="1"/>
  <c r="I47" i="2" s="1"/>
  <c r="G78" i="2"/>
  <c r="H78" i="2" s="1"/>
  <c r="I78" i="2" s="1"/>
  <c r="G63" i="2"/>
  <c r="H63" i="2" s="1"/>
  <c r="I63" i="2" s="1"/>
  <c r="I62" i="2" s="1"/>
  <c r="G32" i="2"/>
  <c r="H32" i="2" s="1"/>
  <c r="I32" i="2" s="1"/>
  <c r="G46" i="2"/>
  <c r="H46" i="2" s="1"/>
  <c r="I46" i="2" s="1"/>
  <c r="G77" i="2"/>
  <c r="H77" i="2" s="1"/>
  <c r="I77" i="2" s="1"/>
  <c r="G74" i="2"/>
  <c r="H74" i="2" s="1"/>
  <c r="I74" i="2" s="1"/>
  <c r="G107" i="2"/>
  <c r="H107" i="2" s="1"/>
  <c r="I107" i="2" s="1"/>
  <c r="G43" i="2"/>
  <c r="H43" i="2" s="1"/>
  <c r="I43" i="2" s="1"/>
  <c r="I125" i="2"/>
  <c r="J1789" i="1"/>
  <c r="J1688" i="1"/>
  <c r="J1336" i="1"/>
  <c r="J1358" i="1"/>
  <c r="J147" i="1"/>
  <c r="J151" i="1" s="1"/>
  <c r="J796" i="1"/>
  <c r="J812" i="1"/>
  <c r="J98" i="1"/>
  <c r="J78" i="1"/>
  <c r="J110" i="1"/>
  <c r="J35" i="1"/>
  <c r="I106" i="2" l="1"/>
  <c r="I38" i="2"/>
  <c r="I69" i="2"/>
  <c r="I61" i="2" s="1"/>
  <c r="I96" i="2"/>
  <c r="I85" i="2"/>
  <c r="I31" i="2"/>
  <c r="J1793" i="1"/>
  <c r="I1783" i="1" s="1"/>
  <c r="J1783" i="1" s="1"/>
  <c r="I1679" i="1"/>
  <c r="J1679" i="1" s="1"/>
  <c r="J1362" i="1"/>
  <c r="I1323" i="1"/>
  <c r="J1323" i="1" s="1"/>
  <c r="I799" i="1"/>
  <c r="J799" i="1" s="1"/>
  <c r="I787" i="1"/>
  <c r="J787" i="1" s="1"/>
  <c r="I85" i="1"/>
  <c r="J85" i="1" s="1"/>
  <c r="I101" i="1"/>
  <c r="J101" i="1" s="1"/>
  <c r="J82" i="1"/>
  <c r="I134" i="1"/>
  <c r="J134" i="1" s="1"/>
  <c r="J39" i="1"/>
  <c r="I30" i="2" l="1"/>
  <c r="I84" i="2"/>
  <c r="C13" i="8" s="1"/>
  <c r="G25" i="2"/>
  <c r="H25" i="2" s="1"/>
  <c r="I25" i="2" s="1"/>
  <c r="G56" i="2"/>
  <c r="H56" i="2" s="1"/>
  <c r="I56" i="2" s="1"/>
  <c r="G23" i="2"/>
  <c r="H23" i="2" s="1"/>
  <c r="I23" i="2" s="1"/>
  <c r="G51" i="2"/>
  <c r="H51" i="2" s="1"/>
  <c r="I51" i="2" s="1"/>
  <c r="G22" i="2"/>
  <c r="H22" i="2" s="1"/>
  <c r="I22" i="2" s="1"/>
  <c r="G17" i="2"/>
  <c r="H17" i="2" s="1"/>
  <c r="I17" i="2" s="1"/>
  <c r="G52" i="2"/>
  <c r="H52" i="2" s="1"/>
  <c r="I52" i="2" s="1"/>
  <c r="G24" i="2"/>
  <c r="H24" i="2" s="1"/>
  <c r="I24" i="2" s="1"/>
  <c r="G18" i="2"/>
  <c r="H18" i="2" s="1"/>
  <c r="I18" i="2" s="1"/>
  <c r="I1344" i="1"/>
  <c r="J1344" i="1" s="1"/>
  <c r="I69" i="1"/>
  <c r="J69" i="1" s="1"/>
  <c r="G16" i="2" s="1"/>
  <c r="H16" i="2" s="1"/>
  <c r="I16" i="2" s="1"/>
  <c r="J30" i="1"/>
  <c r="G9" i="2" s="1"/>
  <c r="H9" i="2" s="1"/>
  <c r="I9" i="2" s="1"/>
  <c r="F14" i="8" l="1"/>
  <c r="G14" i="8"/>
  <c r="H14" i="8"/>
  <c r="E14" i="8"/>
  <c r="I21" i="2"/>
  <c r="I54" i="2"/>
  <c r="I14" i="2"/>
  <c r="I49" i="2"/>
  <c r="I48" i="2" l="1"/>
  <c r="C11" i="8" s="1"/>
  <c r="I13" i="2"/>
  <c r="C9" i="8" s="1"/>
  <c r="H10" i="8" l="1"/>
  <c r="E10" i="8"/>
  <c r="F10" i="8"/>
  <c r="G10" i="8"/>
  <c r="E12" i="8"/>
  <c r="F12" i="8"/>
  <c r="G12" i="8"/>
  <c r="H12" i="8"/>
  <c r="I12" i="2"/>
  <c r="G6" i="8" l="1"/>
  <c r="F6" i="8"/>
  <c r="H6" i="8"/>
  <c r="I6" i="2"/>
  <c r="C7" i="8" s="1"/>
  <c r="E8" i="8" l="1"/>
  <c r="E6" i="8" s="1"/>
  <c r="C5" i="8"/>
  <c r="F5" i="8" s="1"/>
  <c r="I5" i="2"/>
  <c r="E5" i="8" l="1"/>
  <c r="G5" i="8"/>
  <c r="H5" i="8"/>
  <c r="J55" i="2"/>
  <c r="J34" i="2"/>
  <c r="J28" i="2"/>
  <c r="J29" i="2"/>
  <c r="J58" i="2"/>
  <c r="J60" i="2"/>
  <c r="J59" i="2"/>
  <c r="J6" i="2"/>
  <c r="J27" i="2"/>
  <c r="J95" i="2"/>
  <c r="J135" i="2"/>
  <c r="J24" i="2"/>
  <c r="J65" i="2"/>
  <c r="J132" i="2"/>
  <c r="J89" i="2"/>
  <c r="J126" i="2"/>
  <c r="J91" i="2"/>
  <c r="J76" i="2"/>
  <c r="J44" i="2"/>
  <c r="J92" i="2"/>
  <c r="J122" i="2"/>
  <c r="J16" i="2"/>
  <c r="J30" i="2"/>
  <c r="J101" i="2"/>
  <c r="J53" i="2"/>
  <c r="J26" i="2"/>
  <c r="J136" i="2"/>
  <c r="J88" i="2"/>
  <c r="J80" i="2"/>
  <c r="J33" i="2"/>
  <c r="J116" i="2"/>
  <c r="J47" i="2"/>
  <c r="J113" i="2"/>
  <c r="J51" i="2"/>
  <c r="J117" i="2"/>
  <c r="J143" i="2"/>
  <c r="J52" i="2"/>
  <c r="J90" i="2"/>
  <c r="J7" i="2"/>
  <c r="J130" i="2"/>
  <c r="J21" i="2"/>
  <c r="J142" i="2"/>
  <c r="J46" i="2"/>
  <c r="J73" i="2"/>
  <c r="J97" i="2"/>
  <c r="J49" i="2"/>
  <c r="J108" i="2"/>
  <c r="J81" i="2"/>
  <c r="J79" i="2"/>
  <c r="J17" i="2"/>
  <c r="J25" i="2"/>
  <c r="J66" i="2"/>
  <c r="J93" i="2"/>
  <c r="J32" i="2"/>
  <c r="J43" i="2"/>
  <c r="J107" i="2"/>
  <c r="J131" i="2"/>
  <c r="J111" i="2"/>
  <c r="J134" i="2"/>
  <c r="J41" i="2"/>
  <c r="J121" i="2"/>
  <c r="J67" i="2"/>
  <c r="J11" i="2"/>
  <c r="J69" i="2"/>
  <c r="J141" i="2"/>
  <c r="J70" i="2"/>
  <c r="J114" i="2"/>
  <c r="J62" i="2"/>
  <c r="J10" i="2"/>
  <c r="J133" i="2"/>
  <c r="J85" i="2"/>
  <c r="J128" i="2"/>
  <c r="J99" i="2"/>
  <c r="J38" i="2"/>
  <c r="J109" i="2"/>
  <c r="J71" i="2"/>
  <c r="J78" i="2"/>
  <c r="J98" i="2"/>
  <c r="J77" i="2"/>
  <c r="J13" i="2"/>
  <c r="J106" i="2"/>
  <c r="J72" i="2"/>
  <c r="J120" i="2"/>
  <c r="J37" i="2"/>
  <c r="J125" i="2"/>
  <c r="J84" i="2"/>
  <c r="J104" i="2"/>
  <c r="J112" i="2"/>
  <c r="J127" i="2"/>
  <c r="J102" i="2"/>
  <c r="J57" i="2"/>
  <c r="J64" i="2"/>
  <c r="J124" i="2"/>
  <c r="J105" i="2"/>
  <c r="J9" i="2"/>
  <c r="J50" i="2"/>
  <c r="J145" i="2"/>
  <c r="J83" i="2"/>
  <c r="J75" i="2"/>
  <c r="J45" i="2"/>
  <c r="J48" i="2"/>
  <c r="J146" i="2"/>
  <c r="J35" i="2"/>
  <c r="J18" i="2"/>
  <c r="J119" i="2"/>
  <c r="J82" i="2"/>
  <c r="J86" i="2"/>
  <c r="J68" i="2"/>
  <c r="J14" i="2"/>
  <c r="J8" i="2"/>
  <c r="J74" i="2"/>
  <c r="J19" i="2"/>
  <c r="J15" i="2"/>
  <c r="J40" i="2"/>
  <c r="J94" i="2"/>
  <c r="J23" i="2"/>
  <c r="J87" i="2"/>
  <c r="J139" i="2"/>
  <c r="J39" i="2"/>
  <c r="J123" i="2"/>
  <c r="J138" i="2"/>
  <c r="J42" i="2"/>
  <c r="J110" i="2"/>
  <c r="J137" i="2"/>
  <c r="J31" i="2"/>
  <c r="J96" i="2"/>
  <c r="J61" i="2"/>
  <c r="J54" i="2"/>
  <c r="J63" i="2"/>
  <c r="J22" i="2"/>
  <c r="J20" i="2"/>
  <c r="J103" i="2"/>
  <c r="J36" i="2"/>
  <c r="J56" i="2"/>
  <c r="J5" i="2"/>
  <c r="J140" i="2"/>
  <c r="J118" i="2"/>
  <c r="J115" i="2"/>
  <c r="J129" i="2"/>
  <c r="J100" i="2"/>
  <c r="J144" i="2"/>
  <c r="J12" i="2"/>
</calcChain>
</file>

<file path=xl/sharedStrings.xml><?xml version="1.0" encoding="utf-8"?>
<sst xmlns="http://schemas.openxmlformats.org/spreadsheetml/2006/main" count="14181" uniqueCount="1946">
  <si>
    <t>Composições Analíticas com Preço Unitário</t>
  </si>
  <si>
    <t>Bancos</t>
  </si>
  <si>
    <t>B.D.I.</t>
  </si>
  <si>
    <t>Encargos Sociais</t>
  </si>
  <si>
    <t>Execução de Pátios para armazenagem provisória de máquinas e equipamentos em área de CODEVASF 6/SR</t>
  </si>
  <si>
    <t xml:space="preserve"> 20,35%</t>
  </si>
  <si>
    <t>Não Desonerado: embutido nos preços unitário dos insumos de mão de obra, de acordo com as bases.</t>
  </si>
  <si>
    <t>Composições Principais</t>
  </si>
  <si>
    <t xml:space="preserve"> 1.1 </t>
  </si>
  <si>
    <t>Código</t>
  </si>
  <si>
    <t>Banco</t>
  </si>
  <si>
    <t>Descrição</t>
  </si>
  <si>
    <t>Tipo</t>
  </si>
  <si>
    <t>Und</t>
  </si>
  <si>
    <t>Quant.</t>
  </si>
  <si>
    <t>Composição</t>
  </si>
  <si>
    <t>Próprio</t>
  </si>
  <si>
    <t>ADMINISTRAÇÃO LOCAL DE OBRA - PÁTIOS</t>
  </si>
  <si>
    <t>CANT - CANTEIRO DE OBRAS</t>
  </si>
  <si>
    <t>und</t>
  </si>
  <si>
    <t>Composição Auxiliar</t>
  </si>
  <si>
    <t xml:space="preserve"> 90777 </t>
  </si>
  <si>
    <t>SINAPI</t>
  </si>
  <si>
    <t>ENGENHEIRO CIVIL DE OBRA JUNIOR COM ENCARGOS COMPLEMENTARES</t>
  </si>
  <si>
    <t>SEDI - SERVIÇOS DIVERSOS</t>
  </si>
  <si>
    <t>H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</si>
  <si>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</si>
  <si>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</si>
  <si>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</si>
  <si>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</si>
  <si>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 xml:space="preserve"> 88321 </t>
  </si>
  <si>
    <t>TÉCNICO DE LABORATÓRIO COM ENCARGOS COMPLEMENTARES</t>
  </si>
  <si>
    <t xml:space="preserve"> 88249 </t>
  </si>
  <si>
    <t>AUXILIAR DE LABORATÓRIO COM ENCARGOS COMPLEMENTARES</t>
  </si>
  <si>
    <t>Observação</t>
  </si>
  <si>
    <t xml:space="preserve"> 1.2 </t>
  </si>
  <si>
    <t>CANTEIRO DE OBRAS EM CONTAINER (Escritório + WCs + Almoxarifado + Laboratório + Refeitório)</t>
  </si>
  <si>
    <t>UND</t>
  </si>
  <si>
    <t>Insumo</t>
  </si>
  <si>
    <t xml:space="preserve"> 00010776 </t>
  </si>
  <si>
    <t>LOCACAO DE CONTAINER 2,30 X 6,00 M, ALT. 2,50 M, PARA ESCRITORIO, SEM DIVISORIAS INTERNAS E SEM SANITARIO (NAO INCLUI MOBILIZACAO/DESMOBILIZACAO)</t>
  </si>
  <si>
    <t>Equipamento</t>
  </si>
  <si>
    <t>MES</t>
  </si>
  <si>
    <t xml:space="preserve"> 00010779 </t>
  </si>
  <si>
    <t>LOCACAO DE CONTAINER 2,30 X 4,30 M, ALT. 2,50 M, P/ SANITARIO, C/ 5 BACIAS, 1 LAVATORIO E 4 MICTORIOS (NAO INCLUI MOBILIZACAO/DESMOBILIZACAO)</t>
  </si>
  <si>
    <t>CANTEIRO DE OBRAS EM CONTAINER (Escritório + WCs + Almoxarifado + Laboratório)</t>
  </si>
  <si>
    <t xml:space="preserve"> 1.3 </t>
  </si>
  <si>
    <t xml:space="preserve"> 5914640 </t>
  </si>
  <si>
    <t>SICRO3</t>
  </si>
  <si>
    <t>Transporte com cavalo mecânico com semirreboque com capacidade de 30 t - rodovia pavimentada</t>
  </si>
  <si>
    <t/>
  </si>
  <si>
    <t>tkm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</si>
  <si>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</si>
  <si>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</si>
  <si>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</si>
  <si>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</si>
  <si>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</si>
  <si>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</si>
  <si>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</si>
  <si>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</si>
  <si>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E9666</t>
  </si>
  <si>
    <t>Cavalo mecânico com semirreboque com capacidade de 30 t - 265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</si>
  <si>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</si>
  <si>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</si>
  <si>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</si>
  <si>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</si>
  <si>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</si>
  <si>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</si>
  <si>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 xml:space="preserve"> 1.4 </t>
  </si>
  <si>
    <t xml:space="preserve"> 4816 </t>
  </si>
  <si>
    <t>ORSE</t>
  </si>
  <si>
    <t>Locação de muro, inclusive execução de gabarito de madeira</t>
  </si>
  <si>
    <t>Locação de Edificações</t>
  </si>
  <si>
    <t>m</t>
  </si>
  <si>
    <t xml:space="preserve"> 88316 </t>
  </si>
  <si>
    <t>SERVENTE COM ENCARGOS COMPLEMENTARES</t>
  </si>
  <si>
    <t xml:space="preserve"> 88262 </t>
  </si>
  <si>
    <t>CARPINTEIRO DE FORMAS COM ENCARGOS COMPLEMENTARES</t>
  </si>
  <si>
    <t xml:space="preserve"> 90781 </t>
  </si>
  <si>
    <t>TOPOGRAFO COM ENCARGOS COMPLEMENTARES</t>
  </si>
  <si>
    <t xml:space="preserve"> 88253 </t>
  </si>
  <si>
    <t>AUXILIAR DE TOPÓGRAFO COM ENCARGOS COMPLEMENTARES</t>
  </si>
  <si>
    <t xml:space="preserve"> 00000345 </t>
  </si>
  <si>
    <t>ARAME GALVANIZADO 18 BWG, D = 1,24MM (0,009 KG/M)</t>
  </si>
  <si>
    <t>Material</t>
  </si>
  <si>
    <t>KG</t>
  </si>
  <si>
    <t xml:space="preserve"> 00005067 </t>
  </si>
  <si>
    <t>PREGO DE ACO POLIDO COM CABECA 16 X 24 (2 1/4 X 12)</t>
  </si>
  <si>
    <t xml:space="preserve"> 00010567 </t>
  </si>
  <si>
    <t>TABUA *2,5 X 23* CM EM PINUS, MISTA OU EQUIVALENTE DA REGIAO - BRUTA</t>
  </si>
  <si>
    <t>M</t>
  </si>
  <si>
    <t xml:space="preserve"> 00004513 </t>
  </si>
  <si>
    <t>CAIBRO 5 X 5 CM EM PINUS, MISTA OU EQUIVALENTE DA REGIAO - BRUTA</t>
  </si>
  <si>
    <t xml:space="preserve"> 1.5 </t>
  </si>
  <si>
    <t xml:space="preserve"> 51 </t>
  </si>
  <si>
    <t>Placa de obra em chapa aço galvanizado, instalada - Rev 02_01/2022</t>
  </si>
  <si>
    <t>Mobilização / Instalações Provisórias / Desmobilização</t>
  </si>
  <si>
    <t>m²</t>
  </si>
  <si>
    <t xml:space="preserve"> 00004813 </t>
  </si>
  <si>
    <t>PLACA DE OBRA (PARA CONSTRUCAO CIVIL) EM CHAPA GALVANIZADA *N. 22*, ADESIVADA, DE *2,4 X 1,2* M (SEM POSTES PARA FIXACAO)</t>
  </si>
  <si>
    <t xml:space="preserve"> 00005075 </t>
  </si>
  <si>
    <t>PREGO DE ACO POLIDO COM CABECA 18 X 30 (2 3/4 X 10)</t>
  </si>
  <si>
    <t xml:space="preserve"> 00004517 </t>
  </si>
  <si>
    <t>SARRAFO *2,5 X 7,5* CM EM PINUS, MISTA OU EQUIVALENTE DA REGIAO - BRUTA</t>
  </si>
  <si>
    <t xml:space="preserve"> 2.1.1 </t>
  </si>
  <si>
    <t xml:space="preserve"> 98525 </t>
  </si>
  <si>
    <t>LIMPEZA MECANIZADA DE CAMADA VEGETAL, VEGETAÇÃO E PEQUENAS ÁRVORES (DIÂMETRO DE TRONCO MENOR QUE 0,20 M), COM TRATOR DE ESTEIRAS.AF_05/2018</t>
  </si>
  <si>
    <t>URBA - URBANIZAÇÃO</t>
  </si>
  <si>
    <t xml:space="preserve"> 89032 </t>
  </si>
  <si>
    <t>TRATOR DE ESTEIRAS, POTÊNCIA 100 HP, PESO OPERACIONAL 9,4 T, COM LÂMINA 2,19 M3 - CHP DIURNO. AF_06/2014</t>
  </si>
  <si>
    <t>CHOR - CUSTOS HORÁRIOS DE MÁQUINAS E EQUIPAMENTOS</t>
  </si>
  <si>
    <t>CHP</t>
  </si>
  <si>
    <t xml:space="preserve"> 89031 </t>
  </si>
  <si>
    <t>TRATOR DE ESTEIRAS, POTÊNCIA 100 HP, PESO OPERACIONAL 9,4 T, COM LÂMINA 2,19 M3 - CHI DIURNO. AF_06/2014</t>
  </si>
  <si>
    <t>CHI</t>
  </si>
  <si>
    <t xml:space="preserve"> 88441 </t>
  </si>
  <si>
    <t>JARDINEIRO COM ENCARGOS COMPLEMENTARES</t>
  </si>
  <si>
    <t xml:space="preserve"> 2.1.2 </t>
  </si>
  <si>
    <t xml:space="preserve"> 5501702 </t>
  </si>
  <si>
    <t>Destocamento de árvores com diâmetro maior que 0,30 m</t>
  </si>
  <si>
    <t>un</t>
  </si>
  <si>
    <t>E9541</t>
  </si>
  <si>
    <t>Trator sobre esteiras com lâmina - 259 kW</t>
  </si>
  <si>
    <t>B</t>
  </si>
  <si>
    <t>Mão de Obra</t>
  </si>
  <si>
    <t>Salário Hora</t>
  </si>
  <si>
    <t>P9824</t>
  </si>
  <si>
    <t>Servente</t>
  </si>
  <si>
    <t>Custo Horário da Mão de Obra =&gt;</t>
  </si>
  <si>
    <t>Adc.M.O. - Ferramentas ( 0,0%) =&gt;</t>
  </si>
  <si>
    <t xml:space="preserve"> 2.1.3 </t>
  </si>
  <si>
    <t xml:space="preserve"> 4016096 </t>
  </si>
  <si>
    <t>Escavação e carga de material vegetal e com escavadeira hidráulica de 1,56 m³</t>
  </si>
  <si>
    <t>m³</t>
  </si>
  <si>
    <t>E9515</t>
  </si>
  <si>
    <t>Escavadeira hidráulica sobre esteiras com caçamba com capacidade de 1,56 m³ - 118 kW</t>
  </si>
  <si>
    <t xml:space="preserve"> 2.1.4 </t>
  </si>
  <si>
    <t xml:space="preserve"> 5915321 </t>
  </si>
  <si>
    <t>Transporte com caminhão basculante de 14 m³ - rodovia pavimentada</t>
  </si>
  <si>
    <t>E9667</t>
  </si>
  <si>
    <t>Caminhão basculante com capacidade de 14 m³ - 188 kW</t>
  </si>
  <si>
    <t xml:space="preserve"> 2.1.5 </t>
  </si>
  <si>
    <t xml:space="preserve"> 4413942 </t>
  </si>
  <si>
    <t>Espalhamento de material em bota-fora</t>
  </si>
  <si>
    <t>E9540</t>
  </si>
  <si>
    <t>Trator sobre esteiras com lâmina - 127 kW</t>
  </si>
  <si>
    <t xml:space="preserve"> 2.1.6 </t>
  </si>
  <si>
    <t xml:space="preserve"> 97622 </t>
  </si>
  <si>
    <t>DEMOLIÇÃO DE ALVENARIA DE BLOCO FURADO, DE FORMA MANUAL, SEM REAPROVEITAMENTO. AF_12/2017</t>
  </si>
  <si>
    <t>SERP - SERVIÇOS PRELIMINARES</t>
  </si>
  <si>
    <t xml:space="preserve"> 88309 </t>
  </si>
  <si>
    <t>PEDREIRO COM ENCARGOS COMPLEMENTARES</t>
  </si>
  <si>
    <t xml:space="preserve"> 2.2.3 </t>
  </si>
  <si>
    <t xml:space="preserve"> 5502978 </t>
  </si>
  <si>
    <t>Compactação de aterros a 100% do Proctor normal</t>
  </si>
  <si>
    <t>E9571</t>
  </si>
  <si>
    <t>Caminhão tanque com capacidade de 10.000 l - 188 kW</t>
  </si>
  <si>
    <t>E9518</t>
  </si>
  <si>
    <t>Grade de 24 discos rebocável de D = 60 cm (24”)</t>
  </si>
  <si>
    <t>E9524</t>
  </si>
  <si>
    <t>Motoniveladora - 93 kW</t>
  </si>
  <si>
    <t>E9685</t>
  </si>
  <si>
    <t>Rolo compactador pé de carneiro vibratório autopropelido por pneus de 11,6 t - 82 kW</t>
  </si>
  <si>
    <t>E9577</t>
  </si>
  <si>
    <t>Trator agrícola sobre pneus - 77 kW</t>
  </si>
  <si>
    <t xml:space="preserve"> 2.2.4 </t>
  </si>
  <si>
    <t xml:space="preserve"> 2003319 </t>
  </si>
  <si>
    <t>Sarjeta triangular de concreto - STC 01 - escavação mecânica - areia e brita comerciais</t>
  </si>
  <si>
    <t>D</t>
  </si>
  <si>
    <t>Atividades Auxiliares</t>
  </si>
  <si>
    <t>Unidade</t>
  </si>
  <si>
    <t>Preço Unitário</t>
  </si>
  <si>
    <t>Atividade Auxiliar</t>
  </si>
  <si>
    <t>Apiloamento manual</t>
  </si>
  <si>
    <t>Concreto fck = 20 MPa - confecção em betoneira e lançamento manual - areia e brita comerciais</t>
  </si>
  <si>
    <t>Enchimento de junta de concreto com argamassa asfáltica de densidade 1.700 kg/m³ - espessura de 1 cm</t>
  </si>
  <si>
    <t>kg</t>
  </si>
  <si>
    <t>Escavação mecânica de vala trapezoidal ou triangular em material de 1ª categoria para drenagem superficial comretroescavadeira - 0,30 m² ≤ seção &lt; 0,50 m²</t>
  </si>
  <si>
    <t>Guia de madeira de 2,5 x 8,0 cm - confecção e instalação</t>
  </si>
  <si>
    <t>Custo Total das Atividades =&gt;</t>
  </si>
  <si>
    <t xml:space="preserve"> 2.3.1.1 </t>
  </si>
  <si>
    <t xml:space="preserve"> 90091 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</si>
  <si>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</si>
  <si>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MOVT - MOVIMENTO DE TERRA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</si>
  <si>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</si>
  <si>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</si>
  <si>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</si>
  <si>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</si>
  <si>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 xml:space="preserve"> 2.3.1.2 </t>
  </si>
  <si>
    <t xml:space="preserve"> 2660 </t>
  </si>
  <si>
    <t>Apiloamento manual de fundo de vala</t>
  </si>
  <si>
    <t>Lastros, Lajes e Berços</t>
  </si>
  <si>
    <t xml:space="preserve"> 2.3.1.3 </t>
  </si>
  <si>
    <t xml:space="preserve"> 96619 </t>
  </si>
  <si>
    <t>LASTRO DE CONCRETO MAGRO, APLICADO EM BLOCOS DE COROAMENTO OU SAPATAS, ESPESSURA DE 5 CM. AF_08/2017</t>
  </si>
  <si>
    <t>FUES - FUNDAÇÕES E ESTRUTURAS</t>
  </si>
  <si>
    <t xml:space="preserve"> 94968 </t>
  </si>
  <si>
    <t>CONCRETO MAGRO PARA LASTRO, TRAÇO 1:4,5:4,5 (EM MASSA SECA DE CIMENTO/ AREIA MÉDIA/ BRITA 1) - PREPARO MECÂNICO COM BETONEIRA 600 L. AF_05/2021</t>
  </si>
  <si>
    <t xml:space="preserve"> 2.3.1.4 </t>
  </si>
  <si>
    <t xml:space="preserve"> 74053/001 </t>
  </si>
  <si>
    <t>ALVENARIA EM PEDRA RACHAO OU PEDRA DE MAO, ASSENTADA COM ARGAMASSA TRACO 1:6 (CIMENTO E AREIA)</t>
  </si>
  <si>
    <t>PARE - PAREDES/PAINEIS</t>
  </si>
  <si>
    <t xml:space="preserve"> 00000367 </t>
  </si>
  <si>
    <t>AREIA GROSSA - POSTO JAZIDA/FORNECEDOR (RETIRADO NA JAZIDA, SEM TRANSPORTE)</t>
  </si>
  <si>
    <t xml:space="preserve"> 00001379 </t>
  </si>
  <si>
    <t>CIMENTO PORTLAND COMPOSTO CP II-32</t>
  </si>
  <si>
    <t xml:space="preserve"> 00004730 </t>
  </si>
  <si>
    <t>PEDRA DE MAO OU PEDRA RACHAO PARA ARRIMO/FUNDACAO (POSTO PEDREIRA/FORNECEDOR, SEM FRETE)</t>
  </si>
  <si>
    <t xml:space="preserve"> 2.3.1.5 </t>
  </si>
  <si>
    <t xml:space="preserve"> 96995 </t>
  </si>
  <si>
    <t>REATERRO MANUAL APILOADO COM SOQUETE. AF_10/2017</t>
  </si>
  <si>
    <t xml:space="preserve"> 2.3.2.1 </t>
  </si>
  <si>
    <t xml:space="preserve"> 3377 </t>
  </si>
  <si>
    <t>Forma plana para estruturas, em tábuas de pinho, 07 usos, inclusive escoramento</t>
  </si>
  <si>
    <t>Conversão InfoWOrca</t>
  </si>
  <si>
    <t xml:space="preserve"> 00002692 </t>
  </si>
  <si>
    <t>DESMOLDANTE PROTETOR PARA FORMAS DE MADEIRA, DE BASE OLEOSA EMULSIONADA EM AGUA</t>
  </si>
  <si>
    <t>L</t>
  </si>
  <si>
    <t xml:space="preserve"> 00004509 </t>
  </si>
  <si>
    <t>SARRAFO *2,5 X 10* CM EM PINUS, MISTA OU EQUIVALENTE DA REGIAO - BRUTA</t>
  </si>
  <si>
    <t xml:space="preserve"> 00006189 </t>
  </si>
  <si>
    <t>TABUA NAO APARELHADA *2,5 X 30* CM, EM MACARANDUBA, ANGELIM OU EQUIVALENTE DA REGIAO - BRUTA</t>
  </si>
  <si>
    <t xml:space="preserve"> 2.3.2.2 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</si>
  <si>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</si>
  <si>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</si>
  <si>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</si>
  <si>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 xml:space="preserve"> 88245 </t>
  </si>
  <si>
    <t>ARMADOR COM ENCARGOS COMPLEMENTARES</t>
  </si>
  <si>
    <t xml:space="preserve"> 81 </t>
  </si>
  <si>
    <t>Aço ca-50   6,3 a 12,5 mm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</si>
  <si>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</si>
  <si>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</si>
  <si>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</si>
  <si>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</si>
  <si>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>UN</t>
  </si>
  <si>
    <t xml:space="preserve"> 00039315 </t>
  </si>
  <si>
    <t>ESPACADOR / DISTANCIADOR TIPO GARRA DUPLA, EM PLASTICO, COBRIMENTO *20* MM, PARA FERRAGENS DE LAJES E FUNDO DE VIGAS</t>
  </si>
  <si>
    <t xml:space="preserve"> 2.3.2.3 </t>
  </si>
  <si>
    <t xml:space="preserve"> 94964 </t>
  </si>
  <si>
    <t>CONCRETO FCK = 20MPA, TRAÇO 1:2,7:3 (EM MASSA SECA DE CIMENTO/ AREIA MÉDIA/ BRITA 1) - PREPARO MECÂNICO COM BETONEIRA 400 L. AF_05/2021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</si>
  <si>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</si>
  <si>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</si>
  <si>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</si>
  <si>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</si>
  <si>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</si>
  <si>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</si>
  <si>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00000370 </t>
  </si>
  <si>
    <t>AREIA MEDIA - POSTO JAZIDA/FORNECEDOR (RETIRADO NA JAZIDA, SEM TRANSPORTE)</t>
  </si>
  <si>
    <t xml:space="preserve"> 00004721 </t>
  </si>
  <si>
    <t>PEDRA BRITADA N. 1 (9,5 a 19 MM) POSTO PEDREIRA/FORNECEDOR, SEM FRETE</t>
  </si>
  <si>
    <t xml:space="preserve"> 2.3.2.4 </t>
  </si>
  <si>
    <t xml:space="preserve"> 92873 </t>
  </si>
  <si>
    <t>LANÇAMENTO COM USO DE BALDES, ADENSAMENTO E ACABAMENTO DE CONCRETO EM ESTRUTURAS. AF_12/2015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</si>
  <si>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</si>
  <si>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</si>
  <si>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</si>
  <si>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</si>
  <si>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2.3.2.5 </t>
  </si>
  <si>
    <t xml:space="preserve"> 9907 </t>
  </si>
  <si>
    <t>Cintas e vergas em blocos de concreto tipo "u" (calha) 14x19x39, preenchidos com concreto armado fck=15 mpa e treliça de ferro tg 8m</t>
  </si>
  <si>
    <t>Alvenarias de Vedação</t>
  </si>
  <si>
    <t xml:space="preserve"> 96 </t>
  </si>
  <si>
    <t>Concreto simples usinado fck=15mpa, bombeado, lançado e adensado em superestrura</t>
  </si>
  <si>
    <t>Alvenarias de Pedra e Concretos para Fundações</t>
  </si>
  <si>
    <t xml:space="preserve"> 3308 </t>
  </si>
  <si>
    <t>Argamassa em volume - cimento, cal e areia traço t-5 (1:2:8) - 1 saco cimento 50 kg / 2 sacos cal 20 kg / 8 padiolas de areia dim 0.35 x 0.45 x 0.13 m - Confecção mecânica e transporte</t>
  </si>
  <si>
    <t xml:space="preserve"> 8386 </t>
  </si>
  <si>
    <t>Bloco de concreto, tipo "u", calha dim. 14 x 19 x 39 cm</t>
  </si>
  <si>
    <t xml:space="preserve"> 10354 </t>
  </si>
  <si>
    <t>Treliça TG 8M</t>
  </si>
  <si>
    <t xml:space="preserve"> 2.3.2.6 </t>
  </si>
  <si>
    <t xml:space="preserve"> 9382 </t>
  </si>
  <si>
    <t>Alvenaria bloco concreto vedação 14x19x39cm, e=0,14m, com argamassa traço T5 1:2:8 (cimento / cal / areia), junta 1 cm - Rev. 01</t>
  </si>
  <si>
    <t xml:space="preserve"> 10550 </t>
  </si>
  <si>
    <t>Encargos Complementares - Pedreiro</t>
  </si>
  <si>
    <t>Provisórios</t>
  </si>
  <si>
    <t>h</t>
  </si>
  <si>
    <t xml:space="preserve"> 10549 </t>
  </si>
  <si>
    <t>Encargos Complementares - Servente</t>
  </si>
  <si>
    <t xml:space="preserve"> 00000651 </t>
  </si>
  <si>
    <t>BLOCO DE VEDACAO DE CONCRETO 14 X 19 X 39 CM (CLASSE C - NBR 6136)</t>
  </si>
  <si>
    <t xml:space="preserve"> 00004750 </t>
  </si>
  <si>
    <t>PEDREIRO (HORISTA)</t>
  </si>
  <si>
    <t xml:space="preserve"> 00006111 </t>
  </si>
  <si>
    <t>SERVENTE DE OBRAS</t>
  </si>
  <si>
    <t xml:space="preserve"> 00000123 </t>
  </si>
  <si>
    <t>ADITIVO IMPERMEABILIZANTE DE PEGA NORMAL PARA ARGAMASSAS E CONCRETOS SEM ARMACAO, LIQUIDO E ISENTO DE CLORETOS</t>
  </si>
  <si>
    <t xml:space="preserve"> 2.3.2.7 </t>
  </si>
  <si>
    <t xml:space="preserve"> 4266 </t>
  </si>
  <si>
    <t>Junta de dilatação (altura total do pavimento) com preenchimento parcial em isopor h=15cm e preenchimento do complemento com mastique de poliuretano seção 2x2cm, MBT, Basf, ou similar,  para pavimentos em concreto</t>
  </si>
  <si>
    <t xml:space="preserve"> 2866 </t>
  </si>
  <si>
    <t>Mastique de Poliuretano NP1, MBT, BASF ou similar, cartucho com 300ml</t>
  </si>
  <si>
    <t>l</t>
  </si>
  <si>
    <t xml:space="preserve"> 11116 </t>
  </si>
  <si>
    <t>Placa de isopor, dim:100 x 50cm, esp=2cm</t>
  </si>
  <si>
    <t xml:space="preserve"> 2.3.2.8 </t>
  </si>
  <si>
    <t xml:space="preserve"> 13107 </t>
  </si>
  <si>
    <t>Concertina Dupla, em aço galvanizado, espiral de Ø = 610 mm, 5 clipes p/espiral, lâmina de 30mm e  fio interno = 2,75mm,  inclusive instalação</t>
  </si>
  <si>
    <t xml:space="preserve"> 10605 </t>
  </si>
  <si>
    <t>Encargos Complementares - Montador</t>
  </si>
  <si>
    <t xml:space="preserve"> 4307 </t>
  </si>
  <si>
    <t>Concertina Dupla Ripper 610mm, ou similar (barreira física efetiva)</t>
  </si>
  <si>
    <t xml:space="preserve"> 00044497 </t>
  </si>
  <si>
    <t>MONTADOR DE ESTRUTURAS METALICAS HORISTA</t>
  </si>
  <si>
    <t xml:space="preserve"> 2.3.2.9 </t>
  </si>
  <si>
    <t xml:space="preserve"> 13135 </t>
  </si>
  <si>
    <t>Portão em chapa de ferro n.º 18(1,25mm), de correr, quadro em tubo de ferro galvanizado/inter horizontal de 2", inclusive trancas/ferrolho - Rev 01</t>
  </si>
  <si>
    <t>Esquadrias de Ferro</t>
  </si>
  <si>
    <t xml:space="preserve"> 10594 </t>
  </si>
  <si>
    <t>Encargos Complementares - Serralheiro ou Operador de Equipamento Leve</t>
  </si>
  <si>
    <t xml:space="preserve"> 261 </t>
  </si>
  <si>
    <t>Barra quadrada de ferro 1/2" (1,27 kg/m)</t>
  </si>
  <si>
    <t xml:space="preserve"> 7504 </t>
  </si>
  <si>
    <t>Perfil Aço, Cantoneira abas iguais - 1" x 1/4" (2,22 kg/m)</t>
  </si>
  <si>
    <t xml:space="preserve"> 8810 </t>
  </si>
  <si>
    <t>Barra chata de ferro 3/4" x 1/4" (0,95 kg/m)</t>
  </si>
  <si>
    <t xml:space="preserve"> 8855 </t>
  </si>
  <si>
    <t>Roldana para portão de ferro de correr (inferior), d=3", com caixa</t>
  </si>
  <si>
    <t xml:space="preserve"> 8856 </t>
  </si>
  <si>
    <t>Barra chata de ferro 1/2"x1/4" (0,59 kg/m)</t>
  </si>
  <si>
    <t xml:space="preserve"> 13118 </t>
  </si>
  <si>
    <t>Perfil Aço, UDC Enrijecido 50 x 25 x 2,30(kg/m) - SAE 1008/1012</t>
  </si>
  <si>
    <t xml:space="preserve"> 13936 </t>
  </si>
  <si>
    <t>Perfil Aço em T, abas iguais - 1" x 1/8" (1,18 kg/m)</t>
  </si>
  <si>
    <t xml:space="preserve"> 00004777 </t>
  </si>
  <si>
    <t>CANTONEIRA ACO ABAS IGUAIS (QUALQUER BITOLA), ESPESSURA ENTRE 1/8" E 1/4"</t>
  </si>
  <si>
    <t xml:space="preserve"> 00011002 </t>
  </si>
  <si>
    <t>ELETRODO REVESTIDO AWS - E6013, DIAMETRO IGUAL A 2,50 MM</t>
  </si>
  <si>
    <t xml:space="preserve"> 00010997 </t>
  </si>
  <si>
    <t>ELETRODO REVESTIDO AWS - E7018, DIAMETRO IGUAL A 4,00 MM</t>
  </si>
  <si>
    <t xml:space="preserve"> 00043587 </t>
  </si>
  <si>
    <t>FERROLHO COM FECHO CHATO E PORTA CADEADO , EM ACO GALVANIZADO / ZINCADO, DE SOBREPOR, COM COMPRIMENTO DE 6", CHAPA COM ESPESSURA MINIMA DE 0,90 MM E LARGURA MINIMA DE 3,80 CM (FECHO SIMPLES)</t>
  </si>
  <si>
    <t xml:space="preserve"> 00006110 </t>
  </si>
  <si>
    <t>SERRALHEIRO (HORISTA)</t>
  </si>
  <si>
    <t xml:space="preserve"> 00021013 </t>
  </si>
  <si>
    <t>TUBO ACO GALVANIZADO COM COSTURA, CLASSE LEVE, DN 50 MM ( 2"),  E = 3,00 MM,  *4,40* KG/M (NBR 5580)</t>
  </si>
  <si>
    <t xml:space="preserve"> 3.3.3.1 </t>
  </si>
  <si>
    <t xml:space="preserve"> 00000022-POÇO </t>
  </si>
  <si>
    <t>INSTALAÇÃO DE PADRÃO DE MEDIÇÃO COELBA INCLUSO MATERIAIS</t>
  </si>
  <si>
    <t xml:space="preserve"> 88264 </t>
  </si>
  <si>
    <t>ELETRICISTA COM ENCARGOS COMPLEMENTARES</t>
  </si>
  <si>
    <t xml:space="preserve"> 88247 </t>
  </si>
  <si>
    <t>AUXILIAR DE ELETRICISTA COM ENCARGOS COMPLEMENTARES</t>
  </si>
  <si>
    <t xml:space="preserve"> 8498 </t>
  </si>
  <si>
    <t>Poste circular de concreto  7/200  para iluminação pública</t>
  </si>
  <si>
    <t xml:space="preserve"> 00001095 </t>
  </si>
  <si>
    <t>ARMACAO VERTICAL COM HASTE E CONTRA-PINO, EM CHAPA DE ACO GALVANIZADO 3/16", COM 2 ESTRIBOS, E 2 ISOLADORES</t>
  </si>
  <si>
    <t xml:space="preserve"> 00001094 </t>
  </si>
  <si>
    <t>ARMACAO VERTICAL COM HASTE E CONTRA-PINO, EM CHAPA DE ACO GALVANIZADO 3/16", COM 1 ESTRIBO, SEM ISOLADOR</t>
  </si>
  <si>
    <t xml:space="preserve"> 00003398 </t>
  </si>
  <si>
    <t>ISOLADOR DE PORCELANA, TIPO ROLDANA, DIMENSOES DE *72* X *72* MM, PARA USO EM BAIXA TENSAO</t>
  </si>
  <si>
    <t xml:space="preserve"> 00002685 </t>
  </si>
  <si>
    <t>ELETRODUTO DE PVC RIGIDO ROSCAVEL DE 1 ", SEM LUVA</t>
  </si>
  <si>
    <t xml:space="preserve"> 00002673 </t>
  </si>
  <si>
    <t>ELETRODUTO DE PVC RIGIDO ROSCAVEL DE 1/2 ", SEM LUVA</t>
  </si>
  <si>
    <t xml:space="preserve"> 00001880 </t>
  </si>
  <si>
    <t>CURVA 135 GRAUS, DE PVC RIGIDO ROSCAVEL, DE 1", PARA ELETRODUTO</t>
  </si>
  <si>
    <t xml:space="preserve"> 00001892 </t>
  </si>
  <si>
    <t>LUVA EM PVC RIGIDO ROSCAVEL, DE 1", PARA ELETRODUTO</t>
  </si>
  <si>
    <t xml:space="preserve"> 00039174 </t>
  </si>
  <si>
    <t>BUCHA EM ALUMINIO, COM ROSCA, DE 1/2", PARA ELETRODUTO</t>
  </si>
  <si>
    <t xml:space="preserve"> 00020254 </t>
  </si>
  <si>
    <t>CAIXA DE PASSAGEM METALICA, DE SOBREPOR, COM TAMPA APARAFUSADA, DIMENSOES 15 X 15 X *10* CM</t>
  </si>
  <si>
    <t xml:space="preserve"> 00003380 </t>
  </si>
  <si>
    <t>!EM PROCESSO DE DESATIVACAO! HASTE DE ATERRAMENTO EM ACO COM 3,00 M DE COMPRIMENTO E DN = 5/8", REVESTIDA COM BAIXA CAMADA DE COBRE, COM CONECTOR TIPO GRAMPO</t>
  </si>
  <si>
    <t xml:space="preserve"> 965 </t>
  </si>
  <si>
    <t>Fio de cobre nu tipo cordoalha para aterramento - 10mm2</t>
  </si>
  <si>
    <t xml:space="preserve"> 3612 </t>
  </si>
  <si>
    <t>Disjuntor monopolar 60 A, padrão NEMA ( linha preta ), corrente de interrupção 5KA, ref.: Eletromar ou similar</t>
  </si>
  <si>
    <t xml:space="preserve"> 3.3.3.2 </t>
  </si>
  <si>
    <t xml:space="preserve"> 10206 </t>
  </si>
  <si>
    <t>Poste auxiliar p/entrada energia, em ferro galvanizado d=3" e h=7,0m, com 04 isoladores</t>
  </si>
  <si>
    <t>Postes Tubulares de Ferro Galvanizado</t>
  </si>
  <si>
    <t xml:space="preserve"> 95 </t>
  </si>
  <si>
    <t>Concreto simples fabricado na obra, fck=13,5 mpa, lançado e adensado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</si>
  <si>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</si>
  <si>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</si>
  <si>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</si>
  <si>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10976 </t>
  </si>
  <si>
    <t>Poste de ferro galvanizado 3" x 7m, com 04 isoladores, para entrada de energia</t>
  </si>
  <si>
    <t xml:space="preserve"> 3.3.3.3 </t>
  </si>
  <si>
    <t xml:space="preserve"> ilumi_menor </t>
  </si>
  <si>
    <t>FORNECIMENTO E INSTALAÇÃO DOS MATERIAIS E EQUIPAMENTOS PARA A IMPLANTAÇÃO DA ILUMINAÇÃO DO PATIO DEPOSITO DE MATERIAIS E EQUIPAMENTOS CODEVASF 6ª SR</t>
  </si>
  <si>
    <t>INEL - INSTALAÇÃO ELÉTRICA/ELETRIFICAÇÃO E ILUMINAÇÃO EXTERNA</t>
  </si>
  <si>
    <t>unid</t>
  </si>
  <si>
    <t xml:space="preserve"> 93402 </t>
  </si>
  <si>
    <t>GUINDAUTO HIDRÁULICO, CAPACIDADE MÁXIMA DE CARGA 3300 KG, MOMENTO MÁXIMO DE CARGA 5,8 TM, ALCANCE MÁXIMO HORIZONTAL 7,60 M, INCLUSIVE CAMINHÃO TOCO PBT 16.000 KG, POTÊNCIA DE 189 CV - CHP DIURNO. AF_03/2016</t>
  </si>
  <si>
    <t xml:space="preserve"> 5680 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</si>
  <si>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</si>
  <si>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 xml:space="preserve"> 91677 </t>
  </si>
  <si>
    <t>ENGENHEIRO ELETRICISTA COM ENCARGOS COMPLEMENTARES</t>
  </si>
  <si>
    <t xml:space="preserve"> 3818 </t>
  </si>
  <si>
    <t>Cabo de cobre isolado EPR  ou XLPE),   6,0mm²,  0,6/1kv / 90º C</t>
  </si>
  <si>
    <t xml:space="preserve"> 00002446 </t>
  </si>
  <si>
    <t>ELETRODUTO/DUTO PEAD FLEXIVEL PAREDE SIMPLES, CORRUGACAO HELICOIDAL, COR PRETA, SEM ROSCA, DE 2",  PARA CABEAMENTO SUBTERRANEO (NBR 15715)</t>
  </si>
  <si>
    <t xml:space="preserve"> 00039273 </t>
  </si>
  <si>
    <t>CURVA 90 GRAUS, CURTA, DE PVC RIGIDO ROSCAVEL, DE 1", PARA ELETRODUTO</t>
  </si>
  <si>
    <t xml:space="preserve"> 00001050 </t>
  </si>
  <si>
    <t>CABECOTE PARA ENTRADA DE LINHA DE ALIMENTACAO PARA ELETRODUTO, EM LIGA DE ALUMINIO COM ACABAMENTO ANTI CORROSIVO, COM FIXACAO POR ENCAIXE LISO DE 360 GRAUS, DE 1"</t>
  </si>
  <si>
    <t xml:space="preserve"> 1858 </t>
  </si>
  <si>
    <t>Poste concreto duplo T (DT)  9/200</t>
  </si>
  <si>
    <t xml:space="preserve"> 13524 </t>
  </si>
  <si>
    <t>Refletor Slim  LED 200W de potência, branco Frio, 6500k, Autovolt, marca G-light ou similar</t>
  </si>
  <si>
    <t xml:space="preserve"> 00002510 </t>
  </si>
  <si>
    <t>RELE FOTOELETRICO INTERNO E EXTERNO BIVOLT 1000 W, DE CONECTOR, SEM BASE</t>
  </si>
  <si>
    <t xml:space="preserve"> 00020111 </t>
  </si>
  <si>
    <t>FITA ISOLANTE ADESIVA ANTICHAMA, USO ATE 750 V, EM ROLO DE 19 MM X 20 M</t>
  </si>
  <si>
    <t xml:space="preserve"> 2643 </t>
  </si>
  <si>
    <t>Fita isolante de alta fusão 19 mm x 10 m</t>
  </si>
  <si>
    <t xml:space="preserve"> 00000406 </t>
  </si>
  <si>
    <t>FITA ACO INOX PARA CINTAR POSTE, L = 19 MM, E = 0,5 MM (ROLO DE 30M)</t>
  </si>
  <si>
    <t xml:space="preserve"> 00041629 </t>
  </si>
  <si>
    <t>CAIXA DE CONCRETO ARMADO PRE-MOLDADO, COM FUNDO E TAMPA, DIMENSOES DE 0,60 X 0,60 X 0,50 M</t>
  </si>
  <si>
    <t xml:space="preserve"> 3.3.3.4 </t>
  </si>
  <si>
    <t xml:space="preserve"> 6096 </t>
  </si>
  <si>
    <t>Ligação Predial de Água em Mureta de Concreto, Provisória ou Definitiva, com Fornecimento de Material, inclusive Mureta e Hidrômetro, Rede DN 50mm</t>
  </si>
  <si>
    <t xml:space="preserve"> 26 </t>
  </si>
  <si>
    <t>Coleta e carga manuais de entulho</t>
  </si>
  <si>
    <t>Demolições / Remoções</t>
  </si>
  <si>
    <t xml:space="preserve"> 76 </t>
  </si>
  <si>
    <t>Reaterro manual de valas com espalhamento s/ compactação</t>
  </si>
  <si>
    <t>Aterros / Reaterros / Compactações</t>
  </si>
  <si>
    <t xml:space="preserve"> 6083 </t>
  </si>
  <si>
    <t>Mureta Pré-Moldada para Ligações Domiciliares de Água</t>
  </si>
  <si>
    <t xml:space="preserve"> 10554 </t>
  </si>
  <si>
    <t>Encargos Complementares - Encanador</t>
  </si>
  <si>
    <t xml:space="preserve"> 980 </t>
  </si>
  <si>
    <t>Fita vedacao teflon larg= 1/2"</t>
  </si>
  <si>
    <t xml:space="preserve"> 2260 </t>
  </si>
  <si>
    <t>Torneira plastica para jardins 1/2", HERC 1128 ou similar Torneira plastica p/jardim d= 1/2" (herc - ref. 1128 ou similar)</t>
  </si>
  <si>
    <t xml:space="preserve"> 2360 </t>
  </si>
  <si>
    <t>Uniao pvc rigido roscavel  d= 1/2"</t>
  </si>
  <si>
    <t xml:space="preserve"> 5161 </t>
  </si>
  <si>
    <t>Adaptador pead 20mm x  1/2"</t>
  </si>
  <si>
    <t xml:space="preserve"> 5240 </t>
  </si>
  <si>
    <t>Colar de tomada em pvc com travas e saída roscável de =   60mm x  1/2"</t>
  </si>
  <si>
    <t xml:space="preserve"> 6313 </t>
  </si>
  <si>
    <t>Lacre anti-fraude para hidrômetro em polipropileno</t>
  </si>
  <si>
    <t xml:space="preserve"> 00002696 </t>
  </si>
  <si>
    <t>ENCANADOR OU BOMBEIRO HIDRAULICO (HORISTA)</t>
  </si>
  <si>
    <t xml:space="preserve"> 00012773 </t>
  </si>
  <si>
    <t>HIDROMETRO UNIJATO / MEDIDOR DE AGUA, DN 1/2", VAZAO MAXIMA DE 3 M3/H, PARA AGUA POTAVEL FRIA, RELOJOARIA PLANA, CLASSE B, HORIZONTAL (SEM CONEXOES)</t>
  </si>
  <si>
    <t xml:space="preserve"> 00004895 </t>
  </si>
  <si>
    <t>PLUG PVC ROSCAVEL,  1/2",  AGUA FRIA PREDIAL (NBR 5648)</t>
  </si>
  <si>
    <t xml:space="preserve"> 00006036 </t>
  </si>
  <si>
    <t>REGISTRO DE ESFERA PVC, COM BORBOLETA, COM ROSCA EXTERNA, DE 1/2"</t>
  </si>
  <si>
    <t xml:space="preserve"> 00007098 </t>
  </si>
  <si>
    <t>TE PVC, ROSCAVEL, 90 GRAUS, 1/2",  AGUA FRIA PREDIAL</t>
  </si>
  <si>
    <t xml:space="preserve"> 00009813 </t>
  </si>
  <si>
    <t>TUBO DE POLIETILENO DE ALTA DENSIDADE (PEAD), PE-80, DE = 20 MM X 2,3 MM DE PAREDE, PARA LIGACAO DE AGUA PREDIAL (NBR 15561)</t>
  </si>
  <si>
    <t xml:space="preserve"> 00009856 </t>
  </si>
  <si>
    <t>TUBO PVC, ROSCAVEL, 1/2", AGUA FRIA PREDIAL</t>
  </si>
  <si>
    <t xml:space="preserve"> 4.1.1 </t>
  </si>
  <si>
    <t xml:space="preserve"> 93358 </t>
  </si>
  <si>
    <t>ESCAVAÇÃO MANUAL DE VALA COM PROFUNDIDADE MENOR OU IGUAL A 1,30 M. AF_02/2021</t>
  </si>
  <si>
    <t xml:space="preserve"> 4.1.5 </t>
  </si>
  <si>
    <t xml:space="preserve"> 89 </t>
  </si>
  <si>
    <t>Forma plana para fundações, em tábuas de pinho, 04 usos</t>
  </si>
  <si>
    <t>Formas para Fundações</t>
  </si>
  <si>
    <t xml:space="preserve"> 10551 </t>
  </si>
  <si>
    <t>Encargos Complementares - Carpinteiro</t>
  </si>
  <si>
    <t xml:space="preserve"> 1569 </t>
  </si>
  <si>
    <t>Madeira mista serrada (barrote) 6 x 6cm - 0,0036 m3/m (angelim, louro)</t>
  </si>
  <si>
    <t xml:space="preserve"> 00001213 </t>
  </si>
  <si>
    <t>CARPINTEIRO DE FORMAS (HORISTA)</t>
  </si>
  <si>
    <t xml:space="preserve"> 4.1.7 </t>
  </si>
  <si>
    <t xml:space="preserve"> 94970 </t>
  </si>
  <si>
    <t>CONCRETO FCK = 20MPA, TRAÇO 1:2,7:3 (EM MASSA SECA DE CIMENTO/ AREIA MÉDIA/ BRITA 1) - PREPARO MECÂNICO COM BETONEIRA 600 L. AF_05/2021</t>
  </si>
  <si>
    <t xml:space="preserve"> 89225 </t>
  </si>
  <si>
    <t>BETONEIRA CAPACIDADE NOMINAL DE 600 L, CAPACIDADE DE MISTURA 360 L, MOTOR ELÉTRICO TRIFÁSICO POTÊNCIA DE 4 CV, SEM CARREGADOR - CHP DIURNO. AF_11/2014</t>
  </si>
  <si>
    <t xml:space="preserve"> 89226 </t>
  </si>
  <si>
    <t>BETONEIRA CAPACIDADE NOMINAL DE 600 L, CAPACIDADE DE MISTURA 360 L, MOTOR ELÉTRICO TRIFÁSICO POTÊNCIA DE 4 CV, SEM CARREGADOR - CHI DIURNO. AF_11/2014</t>
  </si>
  <si>
    <t xml:space="preserve"> 4.1.9 </t>
  </si>
  <si>
    <t xml:space="preserve"> 98557 </t>
  </si>
  <si>
    <t>IMPERMEABILIZAÇÃO DE SUPERFÍCIE COM EMULSÃO ASFÁLTICA, 2 DEMÃOS AF_06/2018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</si>
  <si>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</si>
  <si>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</si>
  <si>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</si>
  <si>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</si>
  <si>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</si>
  <si>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00000626 </t>
  </si>
  <si>
    <t>MANTA LIQUIDA DE BASE ASFALTICA MODIFICADA COM A ADICAO DE ELASTOMEROS DILUIDOS EM SOLVENTE ORGANICO, APLICACAO A FRIO (MEMBRANA IMPERMEABILIZANTE ASFASTICA)</t>
  </si>
  <si>
    <t xml:space="preserve"> 4.2.1 </t>
  </si>
  <si>
    <t xml:space="preserve"> 3366 </t>
  </si>
  <si>
    <t>Forma plana para estruturas, em compensado plastificado de 12mm, 07 usos, inclusive escoramento - Revisada 07.2015</t>
  </si>
  <si>
    <t xml:space="preserve"> 00043130 </t>
  </si>
  <si>
    <t>ARAME GALVANIZADO 12 BWG, D = 2,76 MM (0,048 KG/M) OU 14 BWG, D = 2,11 MM (0,026 KG/M)</t>
  </si>
  <si>
    <t xml:space="preserve"> 00001347 </t>
  </si>
  <si>
    <t>CHAPA/PAINEL DE MADEIRA COMPENSADA PLASTIFICADA (MADEIRITE PLASTIFICADO) PARA FORMA DE CONCRETO, DE 2200 x 1100 MM, E = 12 MM</t>
  </si>
  <si>
    <t xml:space="preserve"> 00005068 </t>
  </si>
  <si>
    <t>PREGO DE ACO POLIDO COM CABECA 17 X 21 (2 X 11)</t>
  </si>
  <si>
    <t xml:space="preserve"> 00005069 </t>
  </si>
  <si>
    <t>PREGO DE ACO POLIDO COM CABECA 17 X 27 (2 1/2 X 11)</t>
  </si>
  <si>
    <t xml:space="preserve"> 00006193 </t>
  </si>
  <si>
    <t>TABUA  NAO  APARELHADA  *2,5 X 20* CM, EM MACARANDUBA, ANGELIM OU EQUIVALENTE DA REGIAO - BRUTA</t>
  </si>
  <si>
    <t xml:space="preserve"> 4.2.3 </t>
  </si>
  <si>
    <t xml:space="preserve"> 141 </t>
  </si>
  <si>
    <t>Aço CA - 60 Ø 4,2 a 9,5mm, inclusive corte, dobragem, montagem e colocacao de ferragens nas formas, para superestruturas e fundações - R1</t>
  </si>
  <si>
    <t xml:space="preserve"> 10555 </t>
  </si>
  <si>
    <t>Encargos Complementares - Armador</t>
  </si>
  <si>
    <t xml:space="preserve"> 82 </t>
  </si>
  <si>
    <t>Aço ca-60   4,2 a 9,5 mm</t>
  </si>
  <si>
    <t xml:space="preserve"> 00000378 </t>
  </si>
  <si>
    <t>ARMADOR (HORISTA)</t>
  </si>
  <si>
    <t xml:space="preserve"> 4.2.6 </t>
  </si>
  <si>
    <t xml:space="preserve"> 102075 </t>
  </si>
  <si>
    <t>ESCADA EM CONCRETO ARMADO MOLDADO IN LOCO, FCK 20 MPA, COM 2 LANCES EM "L" E LAJE PLANA, FÔRMA EM CHAPA DE MADEIRA COMPENSADA RESINADA. AF_11/2020</t>
  </si>
  <si>
    <t xml:space="preserve"> 102010 </t>
  </si>
  <si>
    <t>MONTAGEM E DESMONTAGEM DE FÔRMA PARA ESCADAS, COM 2 LANCES EM "L" E LAJE PLANA, EM CHAPA DE MADEIRA COMPENSADA RESINADA, 4 UTILIZAÇÕES. AF_11/2020</t>
  </si>
  <si>
    <t xml:space="preserve"> 95946 </t>
  </si>
  <si>
    <t>ARMAÇÃO DE ESCADA, DE UMA ESTRUTURA CONVENCIONAL DE CONCRETO ARMADO UTILIZANDO AÇO CA-50 DE 10,0 MM - MONTAGEM. AF_11/2020</t>
  </si>
  <si>
    <t xml:space="preserve"> 103675 </t>
  </si>
  <si>
    <t>CONCRETAGEM DE VIGAS E LAJES, FCK=25 MPA, PARA LAJES MACIÇAS OU NERVURADAS COM USO DE BOMBA - LANÇAMENTO, ADENSAMENTO E ACABAMENTO. AF_02/2022</t>
  </si>
  <si>
    <t xml:space="preserve"> 95943 </t>
  </si>
  <si>
    <t>ARMAÇÃO DE ESCADA, DE UMA ESTRUTURA CONVENCIONAL DE CONCRETO ARMADO UTILIZANDO AÇO CA-60 DE 5,0 MM - MONTAGEM. AF_11/2020</t>
  </si>
  <si>
    <t xml:space="preserve"> 4.2.7 </t>
  </si>
  <si>
    <t xml:space="preserve"> 7393 </t>
  </si>
  <si>
    <t>Laje pré-fabricada treliçada para piso ou cobertura, intereixo 38cm, h=12cm, el. enchimento em EPS h=8cm, inclusive escoramento em madeira e capeamento 4cm.</t>
  </si>
  <si>
    <t>Estruturas Pre-Moldadas de Concreto</t>
  </si>
  <si>
    <t xml:space="preserve"> 1286 </t>
  </si>
  <si>
    <t>Laje pré-fabricada treliçada para piso ou cobertura, h=12cm, el. enchimento em bloco EPS, h=8cm</t>
  </si>
  <si>
    <t xml:space="preserve"> 6995 </t>
  </si>
  <si>
    <t>Madeira mista serrada (sarrafo) 2,2 x 5,5cm - 0,00121 m³/m</t>
  </si>
  <si>
    <t xml:space="preserve"> 00004718 </t>
  </si>
  <si>
    <t>PEDRA BRITADA N. 2 (19 A 38 MM) POSTO PEDREIRA/FORNECEDOR, SEM FRETE</t>
  </si>
  <si>
    <t xml:space="preserve"> 4.3.1 </t>
  </si>
  <si>
    <t xml:space="preserve"> 199 </t>
  </si>
  <si>
    <t>Madeiramento em massaranduba/madeira de lei, peça serrada p/ telha fibrocimento 4mm tipo Vogatex da Eternit ou similar</t>
  </si>
  <si>
    <t>Madeiramento</t>
  </si>
  <si>
    <t xml:space="preserve"> 202 </t>
  </si>
  <si>
    <t>Madeiramento em massaranduba/madeira de lei, peça serrada 5cm x 11cm com abertura de encaixes</t>
  </si>
  <si>
    <t xml:space="preserve"> 4.3.2 </t>
  </si>
  <si>
    <t xml:space="preserve"> 235 </t>
  </si>
  <si>
    <t>Telhamento com telha de fibrocimento ondulada esp = 6mm, fixada com parafuso. Rev 02</t>
  </si>
  <si>
    <t>Telhamento</t>
  </si>
  <si>
    <t xml:space="preserve"> 00001607 </t>
  </si>
  <si>
    <t>CONJUNTO ARRUELAS DE VEDACAO 5/16" PARA TELHA FIBROCIMENTO (UMA ARRUELA METALICA E UMA ARRUELA PVC - CONICAS)</t>
  </si>
  <si>
    <t>CJ</t>
  </si>
  <si>
    <t xml:space="preserve"> 00004299 </t>
  </si>
  <si>
    <t>PARAFUSO ZINCADO ROSCA SOBERBA, CABECA SEXTAVADA, 5/16 " X 110 MM, PARA FIXACAO DE TELHA EM MADEIRA</t>
  </si>
  <si>
    <t xml:space="preserve"> 00007194 </t>
  </si>
  <si>
    <t>TELHA DE FIBROCIMENTO ONDULADA E = 6 MM, DE 2,44 X 1,10 M (SEM AMIANTO)</t>
  </si>
  <si>
    <t xml:space="preserve"> 4.4.3 </t>
  </si>
  <si>
    <t xml:space="preserve"> 101162 </t>
  </si>
  <si>
    <t>ALVENARIA DE VEDAÇÃO COM ELEMENTO VAZADO DE CERÂMICA (COBOGÓ) DE 7X20X20CM E ARGAMASSA DE ASSENTAMENTO COM PREPARO EM BETONEIRA. AF_05/2020</t>
  </si>
  <si>
    <t xml:space="preserve"> 100489 </t>
  </si>
  <si>
    <t>ARGAMASSA TRAÇO 1:3 (EM VOLUME DE CIMENTO E AREIA MÉDIA ÚMIDA), PREPARO MECÂNICO COM BETONEIRA 600 L. AF_08/2019</t>
  </si>
  <si>
    <t xml:space="preserve"> 00007272 </t>
  </si>
  <si>
    <t>ELEMENTO VAZADO CERAMICO QUADRADO (TIPO RETO OU REDONDO), *7 A 9 X 20 X 20* CM (L X A X C)</t>
  </si>
  <si>
    <t xml:space="preserve"> 4.4.4 </t>
  </si>
  <si>
    <t xml:space="preserve"> 93190 </t>
  </si>
  <si>
    <t>VERGA MOLDADA IN LOCO COM UTILIZAÇÃO DE BLOCOS CANALETA PARA JANELAS COM ATÉ 1,5 M DE VÃO. AF_03/2016</t>
  </si>
  <si>
    <t xml:space="preserve"> 92792 </t>
  </si>
  <si>
    <t>CORTE E DOBRA DE AÇO CA-50, DIÂMETRO DE 6,3 MM, UTILIZADO EM ESTRUTURAS DIVERSAS, EXCETO LAJES. AF_12/2015</t>
  </si>
  <si>
    <t xml:space="preserve"> 90279 </t>
  </si>
  <si>
    <t>GRAUTE FGK=20 MPA; TRAÇO 1:0,04:1,8:2,1 (EM MASSA SECA DE CIMENTO/ CAL/ AREIA GROSSA/ BRITA 0) - PREPARO MECÂNICO COM BETONEIRA 400 L. AF_09/2021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</si>
  <si>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</si>
  <si>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</si>
  <si>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00000660 </t>
  </si>
  <si>
    <t>CANALETA DE CONCRETO 19 X 19 X 19 CM (CLASSE C - NBR 6136)</t>
  </si>
  <si>
    <t xml:space="preserve"> 00004491 </t>
  </si>
  <si>
    <t>PONTALETE *7,5 X 7,5* CM EM PINUS, MISTA OU EQUIVALENTE DA REGIAO - BRUTA</t>
  </si>
  <si>
    <t xml:space="preserve"> 4.4.5 </t>
  </si>
  <si>
    <t xml:space="preserve"> 93198 </t>
  </si>
  <si>
    <t>CONTRAVERGA MOLDADA IN LOCO COM UTILIZAÇÃO DE BLOCOS CANALETA PARA VÃOS DE ATÉ 1,5 M DE COMPRIMENTO. AF_03/2016</t>
  </si>
  <si>
    <t xml:space="preserve"> 4.4.6 </t>
  </si>
  <si>
    <t xml:space="preserve"> 102253 </t>
  </si>
  <si>
    <t>DIVISORIA SANITÁRIA, TIPO CABINE, EM GRANITO CINZA POLIDO, ESP = 3CM, ASSENTADO COM ARGAMASSA COLANTE AC III-E, EXCLUSIVE FERRAGENS. AF_01/2021</t>
  </si>
  <si>
    <t xml:space="preserve"> 91693 </t>
  </si>
  <si>
    <t>SERRA CIRCULAR DE BANCADA COM MOTOR ELÉTRICO POTÊNCIA DE 5HP, COM COIFA PARA DISCO 10" - CHI DIURNO. AF_08/2015</t>
  </si>
  <si>
    <t xml:space="preserve"> 91692 </t>
  </si>
  <si>
    <t>SERRA CIRCULAR DE BANCADA COM MOTOR ELÉTRICO POTÊNCIA DE 5HP, COM COIFA PARA DISCO 10" - CHP DIURNO. AF_08/2015</t>
  </si>
  <si>
    <t xml:space="preserve"> 88274 </t>
  </si>
  <si>
    <t>MARMORISTA/GRANITEIRO COM ENCARGOS COMPLEMENTARES</t>
  </si>
  <si>
    <t xml:space="preserve"> 00000131 </t>
  </si>
  <si>
    <t>ADESIVO ESTRUTURAL A BASE DE RESINA EPOXI, BICOMPONENTE, PASTOSO (TIXOTROPICO)</t>
  </si>
  <si>
    <t xml:space="preserve"> 00037596 </t>
  </si>
  <si>
    <t>ARGAMASSA COLANTE TIPO AC III E</t>
  </si>
  <si>
    <t xml:space="preserve"> 00044476 </t>
  </si>
  <si>
    <t>DIVISORIA EM GRANITO, COM DUAS FACES POLIDAS, TIPO ANDORINHA/ QUARTZ/ CASTELO/ CORUMBA OU OUTROS EQUIVALENTES DA REGIAO, E=  *3,0*  CM</t>
  </si>
  <si>
    <t xml:space="preserve"> 4.4.7 </t>
  </si>
  <si>
    <t xml:space="preserve"> 6320 </t>
  </si>
  <si>
    <t>Lastro de concreto, fck=15 mpa, lançado e adensado</t>
  </si>
  <si>
    <t>Concreto Simples</t>
  </si>
  <si>
    <t xml:space="preserve"> 126 </t>
  </si>
  <si>
    <t>Concreto simples fabricado na obra, fck=15 mpa, lançado e adensado</t>
  </si>
  <si>
    <t xml:space="preserve"> 4.4.8 </t>
  </si>
  <si>
    <t xml:space="preserve"> 10170 </t>
  </si>
  <si>
    <t>Piso alta resistencia, cor cinza, e=10mm, aplicado com juntas, polido até o esmeril 400 e encerado, exclusive argamassa de regualrização</t>
  </si>
  <si>
    <t>Pisos : Cimentados, em Concreto Simples, tipo Tech-Stone e de Alta Resistência</t>
  </si>
  <si>
    <t xml:space="preserve"> 1753 </t>
  </si>
  <si>
    <t>Piso alta resistencia, comum, cor cinza, e=10mm, aplicado com juntas, polido até o esmeril 400 e encerado</t>
  </si>
  <si>
    <t>Serviços</t>
  </si>
  <si>
    <t xml:space="preserve"> 4.4.9 </t>
  </si>
  <si>
    <t xml:space="preserve"> 4758 </t>
  </si>
  <si>
    <t>Rodapé alta resistência branco, h = 10 cm</t>
  </si>
  <si>
    <t>Soleiras e Rodapés</t>
  </si>
  <si>
    <t xml:space="preserve"> 4464 </t>
  </si>
  <si>
    <t>Rodape alta resistência branco, alt=10cm</t>
  </si>
  <si>
    <t xml:space="preserve"> 00001380 </t>
  </si>
  <si>
    <t>CIMENTO BRANCO</t>
  </si>
  <si>
    <t xml:space="preserve"> 4.4.10 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</si>
  <si>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</si>
  <si>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</si>
  <si>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>REVE - REVESTIMENTO E TRATAMENTO DE SUPERFÍCIES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</si>
  <si>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</si>
  <si>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</si>
  <si>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4.4.11 </t>
  </si>
  <si>
    <t xml:space="preserve"> 96135 </t>
  </si>
  <si>
    <t>APLICAÇÃO MANUAL DE MASSA ACRÍLICA EM PAREDES EXTERNAS DE CASAS, DUAS DEMÃOS. AF_05/2017</t>
  </si>
  <si>
    <t>PINT - PINTURAS</t>
  </si>
  <si>
    <t xml:space="preserve"> 88310 </t>
  </si>
  <si>
    <t>PINTOR COM ENCARGOS COMPLEMENTARES</t>
  </si>
  <si>
    <t xml:space="preserve"> 00003767 </t>
  </si>
  <si>
    <t>LIXA EM FOLHA PARA PAREDE OU MADEIRA, NUMERO 120, COR VERMELHA</t>
  </si>
  <si>
    <t xml:space="preserve"> 00043651 </t>
  </si>
  <si>
    <t>MASSA ACRILICA PARA SUPERFICIES INTERNAS E EXTERNAS</t>
  </si>
  <si>
    <t xml:space="preserve"> 4.4.12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</si>
  <si>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</si>
  <si>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</si>
  <si>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87313 </t>
  </si>
  <si>
    <t>ARGAMASSA TRAÇO 1:3 (EM VOLUME DE CIMENTO E AREIA GROSSA ÚMIDA) PARA CHAPISCO CONVENCIONAL, PREPARO MECÂNICO COM BETONEIRA 400 L. AF_08/2019</t>
  </si>
  <si>
    <t xml:space="preserve"> 4.4.13 </t>
  </si>
  <si>
    <t xml:space="preserve"> 88487 </t>
  </si>
  <si>
    <t>APLICAÇÃO MANUAL DE PINTURA COM TINTA LÁTEX PVA EM PAREDES, DUAS DEMÃOS. AF_06/2014</t>
  </si>
  <si>
    <t xml:space="preserve"> 00007356 </t>
  </si>
  <si>
    <t>TINTA LATEX ACRILICA PREMIUM, COR BRANCO FOSCO</t>
  </si>
  <si>
    <t xml:space="preserve"> 4.4.14 </t>
  </si>
  <si>
    <t xml:space="preserve"> 90408 </t>
  </si>
  <si>
    <t>MASSA ÚNICA, PARA RECEBIMENTO DE PINTURA, EM ARGAMASSA TRAÇO 1:2:8, PREPARO MECÂNICO COM BETONEIRA 400L, APLICADA MANUALMENTE EM TETO, ESPESSURA DE 10MM, COM EXECUÇÃO DE TALISCAS. AF_03/2015</t>
  </si>
  <si>
    <t xml:space="preserve"> 4.4.15 </t>
  </si>
  <si>
    <t xml:space="preserve"> 93394 </t>
  </si>
  <si>
    <t>REVESTIMENTO CERÂMICO PARA PAREDES INTERNAS COM PLACAS TIPO ESMALTADA PADRÃO POPULAR DE DIMENSÕES 20X20 CM, ARGAMASSA TIPO AC I, APLICADAS EM AMBIENTES DE ÁREA MENOR QUE 5 M2 A MEIA ALTURA DAS PAREDES. AF_06/2014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</si>
  <si>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</si>
  <si>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</si>
  <si>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</si>
  <si>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</si>
  <si>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 xml:space="preserve"> 00034357 </t>
  </si>
  <si>
    <t>REJUNTE CIMENTICIO, QUALQUER COR</t>
  </si>
  <si>
    <t xml:space="preserve"> 00000533 </t>
  </si>
  <si>
    <t>REVESTIMENTO EM CERAMICA ESMALTADA COMERCIAL, PEI MENOR OU IGUAL A 3, FORMATO MENOR OU IGUAL A 2025 CM2</t>
  </si>
  <si>
    <t xml:space="preserve"> 4.4.16 </t>
  </si>
  <si>
    <t xml:space="preserve"> 87887 </t>
  </si>
  <si>
    <t>CHAPISCO APLICADO NO TETO, COM DESEMPENADEIRA DENTADA. ARGAMASSA INDUSTRIALIZADA COM PREPARO EM MISTURADOR 300 KG. AF_06/2014</t>
  </si>
  <si>
    <t xml:space="preserve"> 87396 </t>
  </si>
  <si>
    <t>ARGAMASSA INDUSTRIALIZADA PARA CHAPISCO COLANTE, PREPARO COM MISTURADOR DE EIXO HORIZONTAL DE 300 KG. AF_08/2019</t>
  </si>
  <si>
    <t xml:space="preserve"> 4.4.17 </t>
  </si>
  <si>
    <t xml:space="preserve"> 95306 </t>
  </si>
  <si>
    <t>TEXTURA ACRÍLICA, APLICAÇÃO MANUAL EM TETO, UMA DEMÃO. AF_09/2016</t>
  </si>
  <si>
    <t xml:space="preserve"> 00038877 </t>
  </si>
  <si>
    <t>MASSA PREMIUM PARA TEXTURA LISA DE BASE ACRILICA, USO INTERNO E EXTERNO</t>
  </si>
  <si>
    <t xml:space="preserve"> 4.4.18 </t>
  </si>
  <si>
    <t xml:space="preserve"> 94999 </t>
  </si>
  <si>
    <t>EXECUÇÃO DE PASSEIO (CALÇADA) OU PISO DE CONCRETO COM CONCRETO MOLDADO IN LOCO, USINADO, ACABAMENTO CONVENCIONAL, ESPESSURA 12 CM, ARMADO. AF_07/2016</t>
  </si>
  <si>
    <t>PISO - PISOS</t>
  </si>
  <si>
    <t xml:space="preserve"> 00034492 </t>
  </si>
  <si>
    <t>CONCRETO USINADO BOMBEAVEL, CLASSE DE RESISTENCIA C20, COM BRITA 0 E 1, SLUMP = 100 +/- 20 MM, EXCLUI SERVICO DE BOMBEAMENTO (NBR 8953)</t>
  </si>
  <si>
    <t xml:space="preserve"> 00003777 </t>
  </si>
  <si>
    <t>LONA PLASTICA PESADA PRETA, E = 150 MICRA</t>
  </si>
  <si>
    <t xml:space="preserve"> 00007156 </t>
  </si>
  <si>
    <t>TELA DE ACO SOLDADA NERVURADA, CA-60, Q-196, (3,11 KG/M2), DIAMETRO DO FIO = 5,0 MM, LARGURA = 2,45 M, ESPACAMENTO DA MALHA = 10 X 10 CM</t>
  </si>
  <si>
    <t xml:space="preserve"> 4.4.19 </t>
  </si>
  <si>
    <t xml:space="preserve"> 94994 </t>
  </si>
  <si>
    <t>EXECUÇÃO DE PASSEIO (CALÇADA) OU PISO DE CONCRETO COM CONCRETO MOLDADO IN LOCO, FEITO EM OBRA, ACABAMENTO CONVENCIONAL, ESPESSURA 8 CM, ARMADO. AF_07/2016</t>
  </si>
  <si>
    <t xml:space="preserve"> 00004460 </t>
  </si>
  <si>
    <t>SARRAFO NAO APARELHADO *2,5 X 10* CM, EM MACARANDUBA, ANGELIM OU EQUIVALENTE DA REGIAO -  BRUTA</t>
  </si>
  <si>
    <t xml:space="preserve"> 4.5.1 </t>
  </si>
  <si>
    <t xml:space="preserve"> 11945 </t>
  </si>
  <si>
    <t>Basculante em alumínio, cor N/P/B, moldura-vidro, tipo convencional ou pivotante, exclusive vidro</t>
  </si>
  <si>
    <t>Esquadrias de Alumínio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</si>
  <si>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</si>
  <si>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</si>
  <si>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</si>
  <si>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 xml:space="preserve"> 12794 </t>
  </si>
  <si>
    <t>Basculante em alumínio, cor N/P/B, tipo convencional ou pivotante, com comando, exclusive vidro</t>
  </si>
  <si>
    <t xml:space="preserve"> 4.5.2 </t>
  </si>
  <si>
    <t xml:space="preserve"> 102162 </t>
  </si>
  <si>
    <t>INSTALAÇÃO DE VIDRO LISO INCOLOR, E = 4 MM, EM ESQUADRIA DE ALUMÍNIO OU PVC, FIXADO COM BAGUETE. AF_01/2021_P</t>
  </si>
  <si>
    <t>ESQV - ESQUADRIAS/FERRAGENS/VIDROS</t>
  </si>
  <si>
    <t xml:space="preserve"> 88325 </t>
  </si>
  <si>
    <t>VIDRACEIRO COM ENCARGOS COMPLEMENTARES</t>
  </si>
  <si>
    <t xml:space="preserve"> 00039432 </t>
  </si>
  <si>
    <t>FITA DE PAPEL REFORCADA COM LAMINA DE METAL PARA REFORCO DE CANTOS DE CHAPA DE GESSO PARA DRYWALL</t>
  </si>
  <si>
    <t xml:space="preserve"> 00020259 </t>
  </si>
  <si>
    <t>PERFIL DE BORRACHA EPDM MACICO *12 X 15* MM PARA ESQUADRIAS</t>
  </si>
  <si>
    <t xml:space="preserve"> 00010492 </t>
  </si>
  <si>
    <t>VIDRO LISO INCOLOR 4MM - SEM COLOCACAO</t>
  </si>
  <si>
    <t xml:space="preserve"> 4.5.3 </t>
  </si>
  <si>
    <t xml:space="preserve"> 91331 </t>
  </si>
  <si>
    <t>KIT DE PORTA DE MADEIRA FRISADA, SEMI-OCA (LEVE OU MÉDIA), PADRÃO POPULAR, 70X210CM, ESPESSURA DE 3CM, ITENS INCLUSOS: DOBRADIÇAS, MONTAGEM E INSTALAÇÃO DO BATENTE, SEM FECHADURA - FORNECIMENTO E INSTALAÇÃO. AF_12/2019</t>
  </si>
  <si>
    <t xml:space="preserve"> 91292 </t>
  </si>
  <si>
    <t>BATENTE PARA PORTA DE MADEIRA, FIXAÇÃO COM ARGAMASSA, PADRÃO POPULAR. FORNECIMENTO E INSTALAÇÃO. AF_12/2019_P</t>
  </si>
  <si>
    <t xml:space="preserve"> 91296 </t>
  </si>
  <si>
    <t>PORTA DE MADEIRA FRISADA, SEMI-OCA (LEVE OU MÉDIA), 70X210CM, ESPESSURA DE 3CM, INCLUSO DOBRADIÇAS - FORNECIMENTO E INSTALAÇÃO. AF_12/2019</t>
  </si>
  <si>
    <t xml:space="preserve"> 100660 </t>
  </si>
  <si>
    <t>ALIZAR DE 5X1,5CM PARA PORTA FIXADO COM PREGOS, PADRÃO POPULAR - FORNECIMENTO E INSTALAÇÃO. AF_12/2019</t>
  </si>
  <si>
    <t xml:space="preserve"> 4.5.4 </t>
  </si>
  <si>
    <t xml:space="preserve"> 100690 </t>
  </si>
  <si>
    <t>KIT DE PORTA DE MADEIRA FRISADA, SEMI-OCA (LEVE OU MÉDIA), PADRÃO POPULAR, 80X210CM, ESPESSURA DE 3,5CM, ITENS INCLUSOS: DOBRADIÇAS, MONTAGEM E INSTALAÇÃO DE BATENTE, FECHADURA COM EXECUÇÃO DO FURO - FORNECIMENTO E INSTALAÇÃO. AF_12/2019</t>
  </si>
  <si>
    <t xml:space="preserve"> 91304 </t>
  </si>
  <si>
    <t>FECHADURA DE EMBUTIR COM CILINDRO, EXTERNA, COMPLETA, ACABAMENTO PADRÃO POPULAR, INCLUSO EXECUÇÃO DE FURO - FORNECIMENTO E INSTALAÇÃO. AF_12/2019</t>
  </si>
  <si>
    <t xml:space="preserve"> 91297 </t>
  </si>
  <si>
    <t>PORTA DE MADEIRA FRISADA, SEMI-OCA (LEVE OU MÉDIA), 80X210CM, ESPESSURA DE 3,5CM, INCLUSO DOBRADIÇAS - FORNECIMENTO E INSTALAÇÃO. AF_12/2019</t>
  </si>
  <si>
    <t xml:space="preserve"> 4.5.5 </t>
  </si>
  <si>
    <t xml:space="preserve"> 102181 </t>
  </si>
  <si>
    <t>INSTALAÇÃO DE VIDRO TEMPERADO, E = 10 MM, ENCAIXADO EM PERFIL U. AF_01/2021_P</t>
  </si>
  <si>
    <t xml:space="preserve"> 00011950 </t>
  </si>
  <si>
    <t>BUCHA DE NYLON SEM ABA S6, COM PARAFUSO DE 4,20 X 40 MM EM ACO ZINCADO COM ROSCA SOBERBA, CABECA CHATA E FENDA PHILLIPS</t>
  </si>
  <si>
    <t xml:space="preserve"> 00034360 </t>
  </si>
  <si>
    <t>PERFIL DE ALUMINIO ANODIZADO</t>
  </si>
  <si>
    <t xml:space="preserve"> 00039961 </t>
  </si>
  <si>
    <t>SILICONE ACETICO USO GERAL INCOLOR 280 G</t>
  </si>
  <si>
    <t xml:space="preserve"> 00010507 </t>
  </si>
  <si>
    <t>VIDRO TEMPERADO INCOLOR E = 10 MM, SEM COLOCACAO</t>
  </si>
  <si>
    <t xml:space="preserve"> 4.5.6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</si>
  <si>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</si>
  <si>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</si>
  <si>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00036896 </t>
  </si>
  <si>
    <t>JANELA DE CORRER, EM ALUMINIO PERFIL 25, 100 X 120 CM (A X L), 2 FLS MOVEIS,  SEM BANDEIRA, ACABAMENTO BRANCO OU BRILHANTE, BATENTE DE 6 A 7 CM, COM VIDRO, SEM GUARNICAO</t>
  </si>
  <si>
    <t xml:space="preserve"> 00004377 </t>
  </si>
  <si>
    <t>PARAFUSO DE ACO ZINCADO COM ROSCA SOBERBA, CABECA CHATA E FENDA SIMPLES, DIAMETRO 4,2 MM, COMPRIMENTO * 32 * MM</t>
  </si>
  <si>
    <t xml:space="preserve"> 4.5.7 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</si>
  <si>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</si>
  <si>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</si>
  <si>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00000599 </t>
  </si>
  <si>
    <t>JANELA FIXA, EM ALUMINIO PERFIL 20, 60  X 80 CM (A X L), BATENTE/REQUADRO DE 3 A 14 CM, COM VIDRO 4 MM, SEM GUARNICAO/ALIZAR, ACABAMENTO ALUM BRANCO OU BRILHANTE</t>
  </si>
  <si>
    <t xml:space="preserve"> 4.5.8 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</si>
  <si>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</si>
  <si>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</si>
  <si>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</si>
  <si>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</si>
  <si>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</si>
  <si>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</si>
  <si>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00001332 </t>
  </si>
  <si>
    <t>CHAPA DE ACO GROSSA, ASTM A36, E = 3/8 " (9,53 MM) 74,69 KG/M2</t>
  </si>
  <si>
    <t xml:space="preserve"> 00011964 </t>
  </si>
  <si>
    <t>PARAFUSO DE ACO TIPO CHUMBADOR PARABOLT, DIAMETRO 3/8", COMPRIMENTO 75 MM</t>
  </si>
  <si>
    <t xml:space="preserve"> 00021009 </t>
  </si>
  <si>
    <t>TUBO ACO GALVANIZADO COM COSTURA, CLASSE LEVE, DN 20 MM ( 3/4"),  E = 2,25 MM,  *1,3* KG/M (NBR 5580)</t>
  </si>
  <si>
    <t xml:space="preserve"> 00021010 </t>
  </si>
  <si>
    <t>TUBO ACO GALVANIZADO COM COSTURA, CLASSE LEVE, DN 25 MM ( 1"),  E = 2,65 MM,  *2,11* KG/M (NBR 5580)</t>
  </si>
  <si>
    <t xml:space="preserve"> 00021011 </t>
  </si>
  <si>
    <t>TUBO ACO GALVANIZADO COM COSTURA, CLASSE LEVE, DN 32 MM ( 1 1/4"),  E = 2,65 MM,  *2,71* KG/M (NBR 5580)</t>
  </si>
  <si>
    <t xml:space="preserve"> 00021012 </t>
  </si>
  <si>
    <t>TUBO ACO GALVANIZADO COM COSTURA, CLASSE LEVE, DN 40 MM ( 1 1/2"),  E = 3,00 MM,  *3,48* KG/M (NBR 5580)</t>
  </si>
  <si>
    <t xml:space="preserve"> 4.6.1 </t>
  </si>
  <si>
    <t xml:space="preserve"> 12982 </t>
  </si>
  <si>
    <t>Lavatório com bancada em granito cinza andorinha, e = 2cm, dim 1.40x0.60, com 02 cubas de embutir de louça,  sifão ajustável metalizado, válvula cromada, torneira cromada, inclusive rodopia 10 cm, assentada</t>
  </si>
  <si>
    <t>Louças e Metais Sanitários</t>
  </si>
  <si>
    <t xml:space="preserve"> 718 </t>
  </si>
  <si>
    <t>Cuba de embutir oval branca (Deca  -  ref. L-37 ou similar)</t>
  </si>
  <si>
    <t xml:space="preserve"> 899 </t>
  </si>
  <si>
    <t>Engate em PVC (ligação flexível), acabamento branco, 1/2" x 30cm, Amanco ou similar</t>
  </si>
  <si>
    <t xml:space="preserve"> 2257 </t>
  </si>
  <si>
    <t>Torneira para lavatório cromada, DECA, linha targa 1190C40 ou similar</t>
  </si>
  <si>
    <t xml:space="preserve"> 2384 </t>
  </si>
  <si>
    <t>Válvula de escoamento para lavatório, DECA 1602C ou similar</t>
  </si>
  <si>
    <t xml:space="preserve"> 2585 </t>
  </si>
  <si>
    <t>Tampo/bancada de granito cinza andorinha, e=2cm</t>
  </si>
  <si>
    <t xml:space="preserve"> 7479 </t>
  </si>
  <si>
    <t>Rodopia em granito cinza andorinha, l=10cm, e=2cm, com acabamento aboleado</t>
  </si>
  <si>
    <t xml:space="preserve"> 9964 </t>
  </si>
  <si>
    <t>Perfil Alumínio, Tubo Retangular 50,80mm x 25,40mm x 1,20mm (0,484kg/m)</t>
  </si>
  <si>
    <t xml:space="preserve"> 12051 </t>
  </si>
  <si>
    <t>Testeira em granito cinza andorinha, l=4 cm (de topo) - fornecimento e colocação</t>
  </si>
  <si>
    <t xml:space="preserve"> 12056 </t>
  </si>
  <si>
    <t>Rasgo em bancada de mármore ou granito para colacação de cuba</t>
  </si>
  <si>
    <t xml:space="preserve"> 12057 </t>
  </si>
  <si>
    <t>Furo em bancada de mármore ou granito para colacação de torneira ou válvula</t>
  </si>
  <si>
    <t xml:space="preserve"> 13133 </t>
  </si>
  <si>
    <t>Sifão ajustável para lavatório copo metalizado 1 x 1 1/2, código de ref. 26916330*,  Tigre ou similar.</t>
  </si>
  <si>
    <t xml:space="preserve"> 4.6.2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</si>
  <si>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</si>
  <si>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</si>
  <si>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>INHI - INSTALAÇÕES HIDROS SANITÁRIAS</t>
  </si>
  <si>
    <t xml:space="preserve"> 86887 </t>
  </si>
  <si>
    <t>ENGATE FLEXÍVEL EM INOX, 1/2  X 40CM - FORNECIMENTO E INSTALAÇÃO. AF_01/2020</t>
  </si>
  <si>
    <t xml:space="preserve"> 86888 </t>
  </si>
  <si>
    <t>VASO SANITÁRIO SIFONADO COM CAIXA ACOPLADA LOUÇA BRANCA - FORNECIMENTO E INSTALAÇÃO. AF_01/2020</t>
  </si>
  <si>
    <t xml:space="preserve"> 4.6.3 </t>
  </si>
  <si>
    <t xml:space="preserve"> 100860 </t>
  </si>
  <si>
    <t>CHUVEIRO ELÉTRICO COMUM CORPO PLÁSTICO, TIPO DUCHA  FORNECIMENTO E INSTALAÇÃO. AF_01/2020</t>
  </si>
  <si>
    <t xml:space="preserve"> 88267 </t>
  </si>
  <si>
    <t>ENCANADOR OU BOMBEIRO HIDRÁULICO COM ENCARGOS COMPLEMENTARES</t>
  </si>
  <si>
    <t xml:space="preserve"> 00001368 </t>
  </si>
  <si>
    <t>CHUVEIRO COMUM EM PLASTICO BRANCO, COM CANO, 3 TEMPERATURAS, 5500 W (110/220 V)</t>
  </si>
  <si>
    <t xml:space="preserve"> 00003146 </t>
  </si>
  <si>
    <t>FITA VEDA ROSCA EM ROLOS DE 18 MM X 10 M (L X C)</t>
  </si>
  <si>
    <t xml:space="preserve"> 4.6.4 </t>
  </si>
  <si>
    <t xml:space="preserve"> 89957 </t>
  </si>
  <si>
    <t>PONTO DE CONSUMO TERMINAL DE ÁGUA FRIA (SUBRAMAL) COM TUBULAÇÃO DE PVC, DN 25 MM, INSTALADO EM RAMAL DE ÁGUA, INCLUSOS RASGO E CHUMBAMENTO EM ALVENARIA. AF_12/2014</t>
  </si>
  <si>
    <t xml:space="preserve"> 89356 </t>
  </si>
  <si>
    <t>TUBO, PVC, SOLDÁVEL, DN 25MM, INSTALADO EM RAMAL OU SUB-RAMAL DE ÁGUA - FORNECIMENTO E INSTALAÇÃO. AF_12/2014</t>
  </si>
  <si>
    <t xml:space="preserve"> 89362 </t>
  </si>
  <si>
    <t>JOELHO 90 GRAUS, PVC, SOLDÁVEL, DN 25MM, INSTALADO EM RAMAL OU SUB-RAMAL DE ÁGUA - FORNECIMENTO E INSTALAÇÃO. AF_12/2014</t>
  </si>
  <si>
    <t xml:space="preserve"> 89366 </t>
  </si>
  <si>
    <t>JOELHO 90 GRAUS COM BUCHA DE LATÃO, PVC, SOLDÁVEL, DN 25MM, X 3/4 INSTALADO EM RAMAL OU SUB-RAMAL DE ÁGUA - FORNECIMENTO E INSTALAÇÃO. AF_12/2014</t>
  </si>
  <si>
    <t xml:space="preserve"> 89395 </t>
  </si>
  <si>
    <t>TE, PVC, SOLDÁVEL, DN 25MM, INSTALADO EM RAMAL OU SUB-RAMAL DE ÁGUA - FORNECIMENTO E INSTALAÇÃO. AF_12/2014</t>
  </si>
  <si>
    <t xml:space="preserve"> 90443 </t>
  </si>
  <si>
    <t>RASGO EM ALVENARIA PARA RAMAIS/ DISTRIBUIÇÃO COM DIAMETROS MENORES OU IGUAIS A 40 MM. AF_05/2015</t>
  </si>
  <si>
    <t xml:space="preserve"> 90466 </t>
  </si>
  <si>
    <t>CHUMBAMENTO LINEAR EM ALVENARIA PARA RAMAIS/DISTRIBUIÇÃO COM DIÂMETROS MENORES OU IGUAIS A 40 MM. AF_05/2015</t>
  </si>
  <si>
    <t xml:space="preserve"> 4.6.5 </t>
  </si>
  <si>
    <t xml:space="preserve"> 93396 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</si>
  <si>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</si>
  <si>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 xml:space="preserve"> 86884 </t>
  </si>
  <si>
    <t>ENGATE FLEXÍVEL EM PLÁSTICO BRANCO, 1/2 X 30CM - FORNECIMENTO E INSTALAÇÃO. AF_01/2020</t>
  </si>
  <si>
    <t xml:space="preserve"> 86895 </t>
  </si>
  <si>
    <t>BANCADA DE GRANITO CINZA POLIDO, DE 0,50 X 0,60 M, PARA LAVATÓRIO - FORNECIMENTO E INSTALAÇÃO. AF_01/2020</t>
  </si>
  <si>
    <t xml:space="preserve"> 86906 </t>
  </si>
  <si>
    <t>TORNEIRA CROMADA DE MESA, 1/2 OU 3/4, PARA LAVATÓRIO, PADRÃO POPULAR - FORNECIMENTO E INSTALAÇÃO. AF_01/2020</t>
  </si>
  <si>
    <t xml:space="preserve"> 86937 </t>
  </si>
  <si>
    <t>CUBA DE EMBUTIR OVAL EM LOUÇA BRANCA, 35 X 50CM OU EQUIVALENTE, INCLUSO VÁLVULA EM METAL CROMADO E SIFÃO FLEXÍVEL EM PVC - FORNECIMENTO E INSTALAÇÃO. AF_01/2020</t>
  </si>
  <si>
    <t xml:space="preserve"> 4.6.6 </t>
  </si>
  <si>
    <t xml:space="preserve"> 95470 </t>
  </si>
  <si>
    <t>VASO SANITARIO SIFONADO CONVENCIONAL COM LOUÇA BRANCA, INCLUSO CONJUNTO DE LIGAÇÃO PARA BACIA SANITÁRIA AJUSTÁVEL - FORNECIMENTO E INSTALAÇÃO. AF_10/2016</t>
  </si>
  <si>
    <t xml:space="preserve"> 95469 </t>
  </si>
  <si>
    <t>VASO SANITARIO SIFONADO CONVENCIONAL COM  LOUÇA BRANCA - FORNECIMENTO E INSTALAÇÃO. AF_01/2020</t>
  </si>
  <si>
    <t xml:space="preserve"> 00006142 </t>
  </si>
  <si>
    <t>CONJUNTO DE LIGACAO PARA BACIA SANITARIA AJUSTAVEL, EM PLASTICO BRANCO, COM TUBO, CANOPLA E ESPUDE</t>
  </si>
  <si>
    <t xml:space="preserve"> 4.6.8 </t>
  </si>
  <si>
    <t xml:space="preserve"> 89714 </t>
  </si>
  <si>
    <t>TUBO PVC, SERIE NORMAL, ESGOTO PREDIAL, DN 100 MM, FORNECIDO E INSTALADO EM RAMAL DE DESCARGA OU RAMAL DE ESGOTO SANITÁRIO. AF_12/2014</t>
  </si>
  <si>
    <t xml:space="preserve"> 88248 </t>
  </si>
  <si>
    <t>AUXILIAR DE ENCANADOR OU BOMBEIRO HIDRÁULICO COM ENCARGOS COMPLEMENTARES</t>
  </si>
  <si>
    <t xml:space="preserve"> 00000122 </t>
  </si>
  <si>
    <t>ADESIVO PLASTICO PARA PVC, FRASCO COM *850* GR</t>
  </si>
  <si>
    <t xml:space="preserve"> 00038383 </t>
  </si>
  <si>
    <t>LIXA D'AGUA EM FOLHA, GRAO 100</t>
  </si>
  <si>
    <t xml:space="preserve"> 00020083 </t>
  </si>
  <si>
    <t>SOLUCAO PREPARADORA / LIMPADORA PARA PVC, FRASCO COM 1000 CM3</t>
  </si>
  <si>
    <t xml:space="preserve"> 00009836 </t>
  </si>
  <si>
    <t>TUBO PVC  SERIE NORMAL, DN 100 MM, PARA ESGOTO  PREDIAL (NBR 5688)</t>
  </si>
  <si>
    <t xml:space="preserve"> 4.6.12 </t>
  </si>
  <si>
    <t xml:space="preserve"> ilumi_maior </t>
  </si>
  <si>
    <t>FORNECIMENTO E INSTALAÇÃO DOS MATERIAIS E EQUIPAMENTOS PARA A IMPLANTAÇÃO DA ILUMINAÇÃO DO PATIO DEPOSITO DE MATERIAIS E EQUIPAMENTOS CODEVASF 6ª SR - maior</t>
  </si>
  <si>
    <t xml:space="preserve"> 00013393 </t>
  </si>
  <si>
    <t>QUADRO DE DISTRIBUICAO COM BARRAMENTO TRIFASICO, DE EMBUTIR, EM CHAPA DE ACO GALVANIZADO, PARA 12 DISJUNTORES DIN, 100 A</t>
  </si>
  <si>
    <t xml:space="preserve"> 007910 </t>
  </si>
  <si>
    <t>SBC</t>
  </si>
  <si>
    <t>DISJUNTOR TRIPOLAR 40A MINI DIN MDW C40 CURVA C WEG</t>
  </si>
  <si>
    <t xml:space="preserve"> 004896 </t>
  </si>
  <si>
    <t>DISJUNTOR MONOPOLAR 20A CURVA C WEG</t>
  </si>
  <si>
    <t xml:space="preserve"> 017036 </t>
  </si>
  <si>
    <t>DISJUNTOR MONOPOLAR NEMA 15A SOPRANO</t>
  </si>
  <si>
    <t xml:space="preserve"> M109500676 </t>
  </si>
  <si>
    <t>EMBASA</t>
  </si>
  <si>
    <t>MINIDISJUNTOR MONOPOLAR PADRAO VDE 500V 10A 5KA</t>
  </si>
  <si>
    <t xml:space="preserve"> 4622 </t>
  </si>
  <si>
    <t>Cabo de aluminio 0,6/1kv multiplexados 3x1x25 +25mm²</t>
  </si>
  <si>
    <t xml:space="preserve"> 3813 </t>
  </si>
  <si>
    <t>Cabo de cobre isolado HEPR (XLPE),  16mm²,  1kv / 90º C</t>
  </si>
  <si>
    <t xml:space="preserve"> 00000868 </t>
  </si>
  <si>
    <t>CABO DE COBRE NU 25 MM2 MEIO-DURO</t>
  </si>
  <si>
    <t xml:space="preserve"> 00039246 </t>
  </si>
  <si>
    <t>ELETRODUTO/DUTO PEAD FLEXIVEL PAREDE SIMPLES, CORRUGACAO HELICOIDAL, COR PRETA, SEM ROSCA, DE 1 1/2", PARA CABEAMENTO SUBTERRANEO (NBR 15715)</t>
  </si>
  <si>
    <t xml:space="preserve"> 00002681 </t>
  </si>
  <si>
    <t>ELETRODUTO DE PVC RIGIDO ROSCAVEL DE 2 ", SEM LUVA</t>
  </si>
  <si>
    <t xml:space="preserve"> 00001894 </t>
  </si>
  <si>
    <t>LUVA EM PVC RIGIDO ROSCAVEL, DE 2", PARA ELETRODUTO</t>
  </si>
  <si>
    <t xml:space="preserve"> 00001876 </t>
  </si>
  <si>
    <t>CURVA 90 GRAUS, LONGA, DE PVC RIGIDO ROSCAVEL, DE 2", PARA ELETRODUTO</t>
  </si>
  <si>
    <t xml:space="preserve"> 00001100 </t>
  </si>
  <si>
    <t>CABECOTE PARA ENTRADA DE LINHA DE ALIMENTACAO PARA ELETRODUTO, EM LIGA DE ALUMINIO COM ACABAMENTO ANTI CORROSIVO, COM FIXACAO POR ENCAIXE LISO DE 360 GRAUS, DE 2"</t>
  </si>
  <si>
    <t xml:space="preserve"> 3332 </t>
  </si>
  <si>
    <t>Haste aterramento 3/4"x3000mm 1045/cobre burndy GCWR19L30</t>
  </si>
  <si>
    <t xml:space="preserve"> 00000426 </t>
  </si>
  <si>
    <t>GRAMPO METALICO TIPO U PARA HASTE DE ATERRAMENTO DE ATE 3/4'', CONDUTOR DE 10 A 25 MM2</t>
  </si>
  <si>
    <t xml:space="preserve"> 6883 </t>
  </si>
  <si>
    <t>Poste concreto duplo T (DT)  9/600</t>
  </si>
  <si>
    <t xml:space="preserve"> 00013339 </t>
  </si>
  <si>
    <t>POSTE DE CONCRETO ARMADO DE SECAO DUPLO T, EXTENSAO DE 12,00 M, RESISTENCIA DE 300 A 400 DAN, TIPO B OU D</t>
  </si>
  <si>
    <t xml:space="preserve"> 204 </t>
  </si>
  <si>
    <t>Armação secundária 1 estribo</t>
  </si>
  <si>
    <t xml:space="preserve"> 1128 </t>
  </si>
  <si>
    <t>Isolador roldana porcelana</t>
  </si>
  <si>
    <t xml:space="preserve"> 00000432 </t>
  </si>
  <si>
    <t>PARAFUSO M16 EM ACO GALVANIZADO, COMPRIMENTO = 250 MM, DIAMETRO = 16 MM, ROSCA MAQUINA, CABECA QUADRADA</t>
  </si>
  <si>
    <t xml:space="preserve"> 00000431 </t>
  </si>
  <si>
    <t>PARAFUSO M16 EM ACO GALVANIZADO, COMPRIMENTO = 200 MM, DIAMETRO = 16 MM, ROSCA MAQUINA, CABECA QUADRADA</t>
  </si>
  <si>
    <t xml:space="preserve"> 00000379 </t>
  </si>
  <si>
    <t>ARRUELA QUADRADA EM ACO GALVANIZADO, DIMENSAO = 38 MM, ESPESSURA = 3MM, DIAMETRO DO FURO= 18 MM</t>
  </si>
  <si>
    <t xml:space="preserve"> 13806 </t>
  </si>
  <si>
    <t>Braço Curvo em Aço Galvanizado a Fogo, com sapata de 60x4000mm DI ou similar</t>
  </si>
  <si>
    <t xml:space="preserve"> 00042249 </t>
  </si>
  <si>
    <t>LUMINARIA DE LED PARA ILUMINACAO PUBLICA, DE 240 W ATE 350 W, INVOLUCRO EM ALUMINIO OU ACO INOX</t>
  </si>
  <si>
    <t xml:space="preserve"> 020771 </t>
  </si>
  <si>
    <t>REFLETOR DE LED PARA CAMPO | QUADRA 400W IP68 FLOOD LIGHT QUATRO MODULOS NUMBER TWO MODELO 2021</t>
  </si>
  <si>
    <t xml:space="preserve"> 00038071 </t>
  </si>
  <si>
    <t>INTERRUPTORES SIMPLES (3 MODULOS) 10A, 250V, CONJUNTO MONTADO PARA EMBUTIR 4" X 2" (PLACA + SUPORTE + MODULOS)</t>
  </si>
  <si>
    <t xml:space="preserve"> 00038078 </t>
  </si>
  <si>
    <t>INTERRUPTOR PARALELO + TOMADA 2P+T 10A, 250V, CONJUNTO MONTADO PARA EMBUTIR 4" X 2" (PLACA + SUPORTE + MODULOS)</t>
  </si>
  <si>
    <t xml:space="preserve"> 00038064 </t>
  </si>
  <si>
    <t>INTERRUPTOR BIPOLAR 10A, 250V, CONJUNTO MONTADO PARA EMBUTIR 4" X 2" (PLACA + SUPORTE + MODULO)</t>
  </si>
  <si>
    <t xml:space="preserve"> 00007528 </t>
  </si>
  <si>
    <t>TOMADA 2P+T 10A, 250V, CONJUNTO MONTADO PARA EMBUTIR 4" X 2" (PLACA + SUPORTE + MODULO)</t>
  </si>
  <si>
    <t xml:space="preserve"> 00038075 </t>
  </si>
  <si>
    <t>TOMADA 2P+T 20A 250V, CONJUNTO MONTADO PARA EMBUTIR 4" X 2" (PLACA + SUPORTE + MODULO)</t>
  </si>
  <si>
    <t xml:space="preserve"> 043816 </t>
  </si>
  <si>
    <t>CAIXA OCTOGONAL FUNDO MOVEL TIGREFLEX PVC 4"x4"</t>
  </si>
  <si>
    <t xml:space="preserve"> 00001872 </t>
  </si>
  <si>
    <t>CAIXA DE PASSAGEM, EM PVC, DE 4" X 2", PARA ELETRODUTO FLEXIVEL CORRUGADO</t>
  </si>
  <si>
    <t xml:space="preserve"> 870 </t>
  </si>
  <si>
    <t>Eletroduto flexível em pvc, sanfonado (corrugado), amarelo, d= 3/4", Tigreflex ou similar</t>
  </si>
  <si>
    <t xml:space="preserve"> 2965 </t>
  </si>
  <si>
    <t>Eletroduto corrugado flexível em PEAD Ø = 1 1/4", tipo Kanalex ou similar</t>
  </si>
  <si>
    <t xml:space="preserve"> 00001014 </t>
  </si>
  <si>
    <t>CABO DE COBRE, FLEXIVEL, CLASSE 4 OU 5, ISOLACAO EM PVC/A, ANTICHAMA BWF-B, 1 CONDUTOR, 450/750 V, SECAO NOMINAL 2,5 MM2</t>
  </si>
  <si>
    <t xml:space="preserve"> 00000981 </t>
  </si>
  <si>
    <t>CABO DE COBRE, FLEXIVEL, CLASSE 4 OU 5, ISOLACAO EM PVC/A, ANTICHAMA BWF-B, 1 CONDUTOR, 450/750 V, SECAO NOMINAL 4 MM2</t>
  </si>
  <si>
    <t xml:space="preserve"> 2675 </t>
  </si>
  <si>
    <t>Terminal de compressão pré isolado tipo garfo para cabo 4,0 mm2</t>
  </si>
  <si>
    <t xml:space="preserve"> 00002684 </t>
  </si>
  <si>
    <t>ELETRODUTO DE PVC RIGIDO ROSCAVEL DE 1 1/4 ", SEM LUVA</t>
  </si>
  <si>
    <t xml:space="preserve"> 00001902 </t>
  </si>
  <si>
    <t>LUVA EM PVC RIGIDO ROSCAVEL, DE 1 1/4", PARA ELETRODUTO</t>
  </si>
  <si>
    <t xml:space="preserve"> 00001874 </t>
  </si>
  <si>
    <t>CURVA 90 GRAUS, LONGA, DE PVC RIGIDO ROSCAVEL, DE 1 1/4", PARA ELETRODUTO</t>
  </si>
  <si>
    <t xml:space="preserve"> 00042245 </t>
  </si>
  <si>
    <t>LUMINARIA DE LED PARA ILUMINACAO PUBLICA, DE 51 W ATE 67 W, INVOLUCRO EM ALUMINIO OU ACO INOX</t>
  </si>
  <si>
    <t xml:space="preserve"> 00034643 </t>
  </si>
  <si>
    <t>CAIXA DE INSPECAO PARA ATERRAMENTO E PARA RAIOS, EM POLIPROPILENO,  DIAMETRO = 300 MM X ALTURA = 400 MM</t>
  </si>
  <si>
    <t xml:space="preserve"> 050571 </t>
  </si>
  <si>
    <t>LAMPADA BULBO LED A125 85W 6500K 48LHP85FK000 ELGIN</t>
  </si>
  <si>
    <t xml:space="preserve"> 00038769 </t>
  </si>
  <si>
    <t>LUMINARIA ARANDELA TIPO MEIA-LUA COM VIDRO FOSCO *30 X 15* CM, PARA 1 LAMPADA, BASE E27, POTENCIA MAXIMA 40/60 W (NAO INCLUI LAMPADA)</t>
  </si>
  <si>
    <t>Composições Auxiliares</t>
  </si>
  <si>
    <t xml:space="preserve"> 5914647 </t>
  </si>
  <si>
    <t>Carga, manobra e descarga de agregados ou solos em caminhão basculante de 10 m³ - carga com carregadeira de 3,40 m³(exclusa) e descarga livre</t>
  </si>
  <si>
    <t>t</t>
  </si>
  <si>
    <t>E9579</t>
  </si>
  <si>
    <t>Caminhão basculante com capacidade de 10 m³ - 188 kW</t>
  </si>
  <si>
    <t xml:space="preserve"> 2004522 </t>
  </si>
  <si>
    <t>E9774</t>
  </si>
  <si>
    <t>Retroescavadeira de pneus com caçamba de escavação trapezoidal ou triangular com seção</t>
  </si>
  <si>
    <t xml:space="preserve"> 88238 </t>
  </si>
  <si>
    <t>AJUDANTE DE ARMADOR COM ENCARGOS COMPLEMENTARES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</si>
  <si>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</si>
  <si>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</si>
  <si>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</si>
  <si>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</si>
  <si>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00037370 </t>
  </si>
  <si>
    <t>ALIMENTACAO - HORISTA (COLETADO CAIXA)</t>
  </si>
  <si>
    <t>Outros</t>
  </si>
  <si>
    <t xml:space="preserve"> 00043489 </t>
  </si>
  <si>
    <t>EPI - FAMILIA PEDREIRO - HORISTA (ENCARGOS COMPLEMENTARES - COLETADO CAIXA)</t>
  </si>
  <si>
    <t xml:space="preserve"> 00037372 </t>
  </si>
  <si>
    <t>EXAMES - HORISTA (COLETADO CAIXA)</t>
  </si>
  <si>
    <t xml:space="preserve"> 00043465 </t>
  </si>
  <si>
    <t>FERRAMENTAS - FAMILIA PEDREIRO - HORISTA (ENCARGOS COMPLEMENTARES - COLETADO CAIXA)</t>
  </si>
  <si>
    <t xml:space="preserve"> 00037373 </t>
  </si>
  <si>
    <t>SEGURO - HORISTA (COLETADO CAIXA)</t>
  </si>
  <si>
    <t>Taxas</t>
  </si>
  <si>
    <t xml:space="preserve"> 00037371 </t>
  </si>
  <si>
    <t>TRANSPORTE - HORISTA (COLETADO CAIXA)</t>
  </si>
  <si>
    <t xml:space="preserve"> 88239 </t>
  </si>
  <si>
    <t>AJUDANTE DE CARPINTEIRO COM ENCARGOS COMPLEMENTARES</t>
  </si>
  <si>
    <t xml:space="preserve"> 95309 </t>
  </si>
  <si>
    <t>CURSO DE CAPACITAÇÃO PARA AJUDANTE DE CARPINTEIRO (ENCARGOS COMPLEMENTARES) - HORISTA</t>
  </si>
  <si>
    <t xml:space="preserve"> 00006117 </t>
  </si>
  <si>
    <t>CARPINTEIRO AUXILIAR (HORISTA)</t>
  </si>
  <si>
    <t xml:space="preserve"> 00043483 </t>
  </si>
  <si>
    <t>EPI - FAMILIA CARPINTEIRO DE FORMAS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</si>
  <si>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</si>
  <si>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</si>
  <si>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95313 </t>
  </si>
  <si>
    <t>CURSO DE CAPACITAÇÃO PARA AJUDANTE ESPECIALIZADO (ENCARGOS COMPLEMENTARES) - HORISTA</t>
  </si>
  <si>
    <t xml:space="preserve"> 00000242 </t>
  </si>
  <si>
    <t>AJUDANTE ESPECIALIZADO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</si>
  <si>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</si>
  <si>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</si>
  <si>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</si>
  <si>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</si>
  <si>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 xml:space="preserve"> 88261 </t>
  </si>
  <si>
    <t>CARPINTEIRO DE ESQUADRIA COM ENCARGOS COMPLEMENTARES</t>
  </si>
  <si>
    <t xml:space="preserve"> 00020007 </t>
  </si>
  <si>
    <t>GUARNICAO / ALIZAR / VISTA LISA EM MADEIRA MACICA, PARA PORTA , E = *1* CM, L = *5* CM,  PINUS /EUCALIPTO / VIROLA OU EQUIVALENTE DA REGIAO</t>
  </si>
  <si>
    <t xml:space="preserve"> 00039026 </t>
  </si>
  <si>
    <t>PREGO DE ACO POLIDO SEM CABECA 15 X 15 (1 1/4 X 13)</t>
  </si>
  <si>
    <t xml:space="preserve"> 88386 </t>
  </si>
  <si>
    <t>MISTURADOR DE ARGAMASSA, EIXO HORIZONTAL, CAPACIDADE DE MISTURA 300 KG, MOTOR ELÉTRICO POTÊNCIA 5 CV - CHP DIURNO. AF_06/2014</t>
  </si>
  <si>
    <t xml:space="preserve"> 88392 </t>
  </si>
  <si>
    <t>MISTURADOR DE ARGAMASSA, EIXO HORIZONTAL, CAPACIDADE DE MISTURA 300 KG, MOTOR ELÉTRICO POTÊNCIA 5 CV - CHI DIURNO. AF_06/2014</t>
  </si>
  <si>
    <t xml:space="preserve"> 00037553 </t>
  </si>
  <si>
    <t>ARGAMASSA INDUSTRIALIZADA PARA CHAPISCO COLANTE</t>
  </si>
  <si>
    <t xml:space="preserve"> 00001106 </t>
  </si>
  <si>
    <t>CAL HIDRATADA CH-I PARA ARGAMASSAS</t>
  </si>
  <si>
    <t xml:space="preserve"> 88629 </t>
  </si>
  <si>
    <t>ARGAMASSA TRAÇO 1:3 (EM VOLUME DE CIMENTO E AREIA MÉDIA ÚMIDA), PREPARO MANUAL. AF_08/2019</t>
  </si>
  <si>
    <t xml:space="preserve"> 95314 </t>
  </si>
  <si>
    <t>CURSO DE CAPACITAÇÃO PARA ARMADOR (ENCARGOS COMPLEMENTARES) - HORISTA</t>
  </si>
  <si>
    <t xml:space="preserve"> 92803 </t>
  </si>
  <si>
    <t>CORTE E DOBRA DE AÇO CA-50, DIÂMETRO DE 10,0 MM, UTILIZADO EM LAJE. AF_12/2015</t>
  </si>
  <si>
    <t xml:space="preserve"> 92800 </t>
  </si>
  <si>
    <t>CORTE E DOBRA DE AÇO CA-60, DIÂMETRO DE 5,0 MM, UTILIZADO EM LAJE. AF_12/2015</t>
  </si>
  <si>
    <t xml:space="preserve"> 95316 </t>
  </si>
  <si>
    <t>CURSO DE CAPACITAÇÃO PARA AUXILIAR DE ELETRICISTA (ENCARGOS COMPLEMENTARES) - HORISTA</t>
  </si>
  <si>
    <t xml:space="preserve"> 00000247 </t>
  </si>
  <si>
    <t>AJUDANTE DE ELETRICISTA (HORISTA)</t>
  </si>
  <si>
    <t xml:space="preserve"> 00043484 </t>
  </si>
  <si>
    <t>EPI - FAMILIA ELETRICISTA - HORISTA (ENCARGOS COMPLEMENTARES - COLETADO CAIXA)</t>
  </si>
  <si>
    <t xml:space="preserve"> 00043460 </t>
  </si>
  <si>
    <t>FERRAMENTAS - FAMILIA ELETRICISTA - HORISTA (ENCARGOS COMPLEMENTARES - COLETADO CAIXA)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</si>
  <si>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</si>
  <si>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</si>
  <si>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</si>
  <si>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 (HORISTA)</t>
  </si>
  <si>
    <t xml:space="preserve"> 00043485 </t>
  </si>
  <si>
    <t>EPI - FAMILIA ENCANADOR - HORISTA (ENCARGOS COMPLEMENTARES - COLETADO CAIXA)</t>
  </si>
  <si>
    <t xml:space="preserve"> 00043461 </t>
  </si>
  <si>
    <t>FERRAMENTAS - FAMILIA ENCANADOR - HORISTA (ENCARGOS COMPLEMENTARES - COLETADO CAIXA)</t>
  </si>
  <si>
    <t xml:space="preserve"> 95398 </t>
  </si>
  <si>
    <t>CURSO DE CAPACITAÇÃO PARA AUXILIAR DE ESCRITÓRIO (ENCARGOS COMPLEMENTARES) - HORISTA</t>
  </si>
  <si>
    <t xml:space="preserve"> 00002350 </t>
  </si>
  <si>
    <t>AUXILIAR DE ESCRITORIO (HORISTA)</t>
  </si>
  <si>
    <t xml:space="preserve"> 00043482 </t>
  </si>
  <si>
    <t>EPI - FAMILIA ALMOXARIFE - HORISTA (ENCARGOS COMPLEMENTARES - COLETADO CAIXA)</t>
  </si>
  <si>
    <t xml:space="preserve"> 00043458 </t>
  </si>
  <si>
    <t>FERRAMENTAS - FAMILIA ALMOXARIFE - HORISTA (ENCARGOS COMPLEMENTARES - COLETADO CAIXA)</t>
  </si>
  <si>
    <t xml:space="preserve"> 95318 </t>
  </si>
  <si>
    <t>CURSO DE CAPACITAÇÃO PARA AUXILIAR DE LABORATÓRIO (ENCARGOS COMPLEMENTARES) - HORISTA</t>
  </si>
  <si>
    <t xml:space="preserve"> 00000245 </t>
  </si>
  <si>
    <t>AUXILIAR DE LABORATORISTA DE SOLOS E DE CONCRETO (HORISTA)</t>
  </si>
  <si>
    <t xml:space="preserve"> 95320 </t>
  </si>
  <si>
    <t>CURSO DE CAPACITAÇÃO PARA AUXILIAR DE SERRALHEIRO (ENCARGOS COMPLEMENTARES) - HORISTA</t>
  </si>
  <si>
    <t xml:space="preserve"> 00000252 </t>
  </si>
  <si>
    <t>AJUDANTE DE SERRALHEIRO (HORISTA)</t>
  </si>
  <si>
    <t xml:space="preserve"> 95322 </t>
  </si>
  <si>
    <t>CURSO DE CAPACITAÇÃO PARA AUXILIAR DE TOPÓGRAFO (ENCARGOS COMPLEMENTARES) - HORISTA</t>
  </si>
  <si>
    <t xml:space="preserve"> 00000244 </t>
  </si>
  <si>
    <t>AUXILIAR DE TOPOGRAFO (HORISTA)</t>
  </si>
  <si>
    <t xml:space="preserve"> 00043493 </t>
  </si>
  <si>
    <t>EPI - FAMILIA TOPOGRAFO - HORISTA (ENCARGOS COMPLEMENTARES - COLETADO CAIXA)</t>
  </si>
  <si>
    <t xml:space="preserve"> 00043469 </t>
  </si>
  <si>
    <t>FERRAMENTAS - FAMILIA TOPOGRAFO - HORISTA (ENCARGOS COMPLEMENTARES - COLETADO CAIXA)</t>
  </si>
  <si>
    <t xml:space="preserve"> 95324 </t>
  </si>
  <si>
    <t>CURSO DE CAPACITAÇÃO PARA AZULEJISTA OU LADRILHISTA (ENCARGOS COMPLEMENTARES) - HORISTA</t>
  </si>
  <si>
    <t xml:space="preserve"> 00004760 </t>
  </si>
  <si>
    <t>AZULEJISTA OU LADRILHEIRO (HORISTA)</t>
  </si>
  <si>
    <t xml:space="preserve"> 4805755 </t>
  </si>
  <si>
    <t xml:space="preserve"> 00007568 </t>
  </si>
  <si>
    <t>BUCHA DE NYLON SEM ABA S10, COM PARAFUSO DE 6,10 X 65 MM EM ACO ZINCADO COM ROSCA SOBERBA, CABECA CHATA E FENDA PHILLIPS</t>
  </si>
  <si>
    <t xml:space="preserve"> 00011795 </t>
  </si>
  <si>
    <t>GRANITO PARA BANCADA, POLIDO, TIPO ANDORINHA/ QUARTZ/ CASTELO/ CORUMBA OU OUTROS EQUIVALENTES DA REGIAO, E=  *2,5* CM</t>
  </si>
  <si>
    <t xml:space="preserve"> 00004823 </t>
  </si>
  <si>
    <t>MASSA PLASTICA PARA MARMORE/GRANITO</t>
  </si>
  <si>
    <t xml:space="preserve"> 00037329 </t>
  </si>
  <si>
    <t>REJUNTE EPOXI, QUALQUER COR</t>
  </si>
  <si>
    <t xml:space="preserve"> 00037590 </t>
  </si>
  <si>
    <t>SUPORTE MAO-FRANCESA EM ACO, ABAS IGUAIS 30 CM, CAPACIDADE MINIMA 60 KG, BRANCO</t>
  </si>
  <si>
    <t xml:space="preserve"> 91287 </t>
  </si>
  <si>
    <t>BATENTE PARA PORTA DE MADEIRA, PADRÃO POPULAR - FORNECIMENTO E MONTAGEM. AF_12/2019</t>
  </si>
  <si>
    <t xml:space="preserve"> 00005061 </t>
  </si>
  <si>
    <t>PREGO DE ACO POLIDO COM CABECA 18 X 27 (2 1/2 X 10)</t>
  </si>
  <si>
    <t xml:space="preserve"> 00007319 </t>
  </si>
  <si>
    <t>TINTA ASFALTICA IMPERMEABILIZANTE DISPERSA EM AGUA, PARA MATERIAIS CIMENTICIOS</t>
  </si>
  <si>
    <t xml:space="preserve"> 00000184 </t>
  </si>
  <si>
    <t>BATENTE / PORTAL / ADUELA / MARCO EM MADEIRA MACICA COM REBAIXO, E = *3* CM, L = *14* CM, PARA PORTAS DE  GIRO DE *60 CM A 120* CM  X *210* CM, PINUS / EUCALIPTO / VIROLA OU EQUIVALENTE DA REGIAO (NAO INCLUI ALIZARES)</t>
  </si>
  <si>
    <t>JG</t>
  </si>
  <si>
    <t xml:space="preserve"> 00005066 </t>
  </si>
  <si>
    <t>PREGO DE ACO POLIDO COM CABECA 12 X 12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</si>
  <si>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</si>
  <si>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</si>
  <si>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</si>
  <si>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</si>
  <si>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</si>
  <si>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</si>
  <si>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</si>
  <si>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</si>
  <si>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</si>
  <si>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</si>
  <si>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</si>
  <si>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</si>
  <si>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</si>
  <si>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89222 </t>
  </si>
  <si>
    <t>BETONEIRA CAPACIDADE NOMINAL DE 600 L, CAPACIDADE DE MISTURA 360 L, MOTOR ELÉTRICO TRIFÁSICO POTÊNCIA DE 4 CV, SEM CARREGADOR - JUROS. AF_11/2014</t>
  </si>
  <si>
    <t xml:space="preserve"> 89221 </t>
  </si>
  <si>
    <t>BETONEIRA CAPACIDADE NOMINAL DE 600 L, CAPACIDADE DE MISTURA 360 L, MOTOR ELÉTRICO TRIFÁSICO POTÊNCIA DE 4 CV, SEM CARREGADOR - DEPRECIAÇÃO. AF_11/2014</t>
  </si>
  <si>
    <t xml:space="preserve"> 89224 </t>
  </si>
  <si>
    <t>BETONEIRA CAPACIDADE NOMINAL DE 600 L, CAPACIDADE DE MISTURA 360 L, MOTOR ELÉTRICO TRIFÁSICO POTÊNCIA DE 4 CV, SEM CARREGADOR - MATERIAIS NA OPERAÇÃO. AF_11/2014</t>
  </si>
  <si>
    <t xml:space="preserve"> 89223 </t>
  </si>
  <si>
    <t>BETONEIRA CAPACIDADE NOMINAL DE 600 L, CAPACIDADE DE MISTURA 360 L, MOTOR ELÉTRICO TRIFÁSICO POTÊNCIA DE 4 CV, SEM CARREGADOR - MANUTENÇÃO. AF_11/2014</t>
  </si>
  <si>
    <t xml:space="preserve"> 00036397 </t>
  </si>
  <si>
    <t>BETONEIRA, CAPACIDADE NOMINAL 600 L, CAPACIDADE DE MISTURA  360L, MOTOR ELETRICO TRIFASICO 220/380V, POTENCIA 4CV, EXCLUSO CARREGADOR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</si>
  <si>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</si>
  <si>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</si>
  <si>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</si>
  <si>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 (HORISTA)</t>
  </si>
  <si>
    <t xml:space="preserve"> 95330 </t>
  </si>
  <si>
    <t>CURSO DE CAPACITAÇÃO PARA CARPINTEIRO DE FÔRMAS (ENCARGOS COMPLEMENTARES) - HORISTA</t>
  </si>
  <si>
    <t xml:space="preserve"> 00001527 </t>
  </si>
  <si>
    <t>CONCRETO USINADO BOMBEAVEL, CLASSE DE RESISTENCIA C25, COM BRITA 0 E 1, SLUMP = 100 +/- 20 MM, INCLUI SERVICO DE BOMBEAMENTO (NBR 8953)</t>
  </si>
  <si>
    <t xml:space="preserve"> 00000034 </t>
  </si>
  <si>
    <t>ACO CA-50, 10,0 MM, VERGALHAO</t>
  </si>
  <si>
    <t xml:space="preserve"> 00000032 </t>
  </si>
  <si>
    <t>ACO CA-50, 6,3 MM, VERGALHAO</t>
  </si>
  <si>
    <t xml:space="preserve"> 00043059 </t>
  </si>
  <si>
    <t>ACO CA-60, 4,2 MM, OU 5,0 MM, OU 6,0 MM, OU 7,0 MM, VERGALHAO</t>
  </si>
  <si>
    <t xml:space="preserve"> 86901 </t>
  </si>
  <si>
    <t>CUBA DE EMBUTIR OVAL EM LOUÇA BRANCA, 35 X 50CM OU EQUIVALENTE - FORNECIMENTO E INSTALAÇÃO. AF_01/2020</t>
  </si>
  <si>
    <t xml:space="preserve"> 00020269 </t>
  </si>
  <si>
    <t>LAVATORIO / CUBA DE EMBUTIR, OVAL, DE LOUCA BRANCA, SEM LADRAO, DIMENSOES *50 X 35* CM (L X C)</t>
  </si>
  <si>
    <t xml:space="preserve"> 86883 </t>
  </si>
  <si>
    <t>SIFÃO DO TIPO FLEXÍVEL EM PVC 1  X 1.1/2  - FORNECIMENTO E INSTALAÇÃO. AF_01/2020</t>
  </si>
  <si>
    <t xml:space="preserve"> 86877 </t>
  </si>
  <si>
    <t>VÁLVULA EM METAL CROMADO 1.1/2 X 1.1/2 PARA TANQUE OU LAVATÓRIO, COM OU SEM LADRÃO - FORNECIMENTO E INSTALAÇÃO. AF_01/2020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</si>
  <si>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</si>
  <si>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</si>
  <si>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</si>
  <si>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</si>
  <si>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95335 </t>
  </si>
  <si>
    <t>CURSO DE CAPACITAÇÃO PARA ENCANADOR OU BOMBEIRO HIDRÁULICO (ENCARGOS COMPLEMENTARES) - HORISTA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</si>
  <si>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</si>
  <si>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</si>
  <si>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</si>
  <si>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</t>
  </si>
  <si>
    <t xml:space="preserve"> 95407 </t>
  </si>
  <si>
    <t>CURSO DE CAPACITAÇÃO PARA ENGENHEIRO ELETRICISTA (ENCARGOS COMPLEMENTARES) - HORISTA</t>
  </si>
  <si>
    <t xml:space="preserve"> 00034783 </t>
  </si>
  <si>
    <t>ENGENHEIRO ELETRICISTA</t>
  </si>
  <si>
    <t xml:space="preserve"> 95338 </t>
  </si>
  <si>
    <t>CURSO DE CAPACITAÇÃO PARA IMPERMEABILIZADOR (ENCARGOS COMPLEMENTARES) - HORISTA</t>
  </si>
  <si>
    <t xml:space="preserve"> 00012873 </t>
  </si>
  <si>
    <t>IMPERMEABILIZADOR (HORISTA)</t>
  </si>
  <si>
    <t xml:space="preserve"> 95390 </t>
  </si>
  <si>
    <t>CURSO DE CAPACITAÇÃO PARA JARDINEIRO (ENCARGOS COMPLEMENTARES) - HORISTA</t>
  </si>
  <si>
    <t xml:space="preserve"> 00044503 </t>
  </si>
  <si>
    <t>JARDINEIRO (HORISTA)</t>
  </si>
  <si>
    <t xml:space="preserve"> 95341 </t>
  </si>
  <si>
    <t>CURSO DE CAPACITAÇÃO PARA MARMORISTA/GRANITEIRO (ENCARGOS COMPLEMENTARES) - HORISTA</t>
  </si>
  <si>
    <t xml:space="preserve"> 00004755 </t>
  </si>
  <si>
    <t>MARMORISTA / GRANITEIRO (HORISTA)</t>
  </si>
  <si>
    <t xml:space="preserve"> 95405 </t>
  </si>
  <si>
    <t>CURSO DE CAPACITAÇÃO PARA MESTRE DE OBRAS (ENCARGOS COMPLEMENTARES) - HORISTA</t>
  </si>
  <si>
    <t xml:space="preserve"> 00004069 </t>
  </si>
  <si>
    <t>MESTRE DE OBRAS</t>
  </si>
  <si>
    <t xml:space="preserve"> 95351 </t>
  </si>
  <si>
    <t>CURSO DE CAPACITAÇÃO PARA MOTORISTA OPERADOR DE MUNCK (ENCARGOS COMPLEMENTARES) - HORISTA</t>
  </si>
  <si>
    <t xml:space="preserve"> 00004096 </t>
  </si>
  <si>
    <t>MOTORISTA OPERADOR DE CAMINHAO COM MUNCK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</si>
  <si>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</si>
  <si>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</si>
  <si>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</si>
  <si>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</si>
  <si>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95357 </t>
  </si>
  <si>
    <t>CURSO DE CAPACITAÇÃO PARA OPERADOR DE ESCAVADEIRA (ENCARGOS COMPLEMENTARES) - HORISTA</t>
  </si>
  <si>
    <t xml:space="preserve"> 00004234 </t>
  </si>
  <si>
    <t>OPERADOR DE ESCAVADEIRA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</si>
  <si>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</si>
  <si>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</si>
  <si>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</si>
  <si>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(TERRAPLANAGEM)</t>
  </si>
  <si>
    <t xml:space="preserve"> 95371 </t>
  </si>
  <si>
    <t>CURSO DE CAPACITAÇÃO PARA PEDREIRO (ENCARGOS COMPLEMENTARES) - HORISTA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</si>
  <si>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</si>
  <si>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</si>
  <si>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</si>
  <si>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</si>
  <si>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95377 </t>
  </si>
  <si>
    <t>CURSO DE CAPACITAÇÃO PARA SERRALHEIRO (ENCARGOS COMPLEMENTARES) - HORISTA</t>
  </si>
  <si>
    <t xml:space="preserve"> 95378 </t>
  </si>
  <si>
    <t>CURSO DE CAPACITAÇÃO PARA SERVENTE (ENCARGOS COMPLEMENTARES) - HORISTA</t>
  </si>
  <si>
    <t xml:space="preserve"> 95406 </t>
  </si>
  <si>
    <t>CURSO DE CAPACITAÇÃO PARA TOPÓGRAFO (ENCARGOS COMPLEMENTARES) - HORISTA</t>
  </si>
  <si>
    <t xml:space="preserve"> 00007592 </t>
  </si>
  <si>
    <t>TOPOGRAFO (HORISTA)</t>
  </si>
  <si>
    <t xml:space="preserve"> 95386 </t>
  </si>
  <si>
    <t>CURSO DE CAPACITAÇÃO PARA TRATORISTA (ENCARGOS COMPLEMENTARES) - HORISTA</t>
  </si>
  <si>
    <t xml:space="preserve"> 00004237 </t>
  </si>
  <si>
    <t>OPERADOR DE TRATOR - EXCLUSIVE AGROPECUARIA</t>
  </si>
  <si>
    <t xml:space="preserve"> 95383 </t>
  </si>
  <si>
    <t>CURSO DE CAPACITAÇÃO PARA TÉCNICO DE LABORATÓRIO (ENCARGOS COMPLEMENTARES) - HORISTA</t>
  </si>
  <si>
    <t xml:space="preserve"> 00007153 </t>
  </si>
  <si>
    <t>TECNICO EM LABORATORIO E CAMPO DE CONSTRUCAO CIVIL (HORISTA)</t>
  </si>
  <si>
    <t xml:space="preserve"> 95387 </t>
  </si>
  <si>
    <t>CURSO DE CAPACITAÇÃO PARA VIDRACEIRO (ENCARGOS COMPLEMENTARES) - HORISTA</t>
  </si>
  <si>
    <t xml:space="preserve"> 00010489 </t>
  </si>
  <si>
    <t>VIDRACEIRO (HORISTA)</t>
  </si>
  <si>
    <t xml:space="preserve"> 5914655 </t>
  </si>
  <si>
    <t>Carga, manobra e descarga de materiais diversos em caminhão carroceria de 15 t - carga e descarga manuais</t>
  </si>
  <si>
    <t>E9592</t>
  </si>
  <si>
    <t>Caminhão carroceria com capacidade de 15 t - 188 kW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</si>
  <si>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</si>
  <si>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</si>
  <si>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</si>
  <si>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</si>
  <si>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E9521</t>
  </si>
  <si>
    <t>Grupo gerador - 2,5/3 kVA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</si>
  <si>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</si>
  <si>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</si>
  <si>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</si>
  <si>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</si>
  <si>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</si>
  <si>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</si>
  <si>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C</t>
  </si>
  <si>
    <t>M0030</t>
  </si>
  <si>
    <t>Aditivo plastificante e retardador de pega para concreto e argamassa</t>
  </si>
  <si>
    <t>M0082</t>
  </si>
  <si>
    <t>Areia média lavada</t>
  </si>
  <si>
    <t>M0191</t>
  </si>
  <si>
    <t>Brita 1</t>
  </si>
  <si>
    <t>M0192</t>
  </si>
  <si>
    <t>Brita 2</t>
  </si>
  <si>
    <t>M0424</t>
  </si>
  <si>
    <t>Cimento Portland CP II - 32 - saco</t>
  </si>
  <si>
    <t>Custo Total do Material =&gt;</t>
  </si>
  <si>
    <t>E</t>
  </si>
  <si>
    <t>Tempos Fixos</t>
  </si>
  <si>
    <t>Tempo Fixo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</si>
  <si>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</si>
  <si>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</si>
  <si>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</si>
  <si>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</si>
  <si>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</si>
  <si>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</si>
  <si>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</si>
  <si>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Aditivo plastificante e retardador de pega para concreto e argamassa - Caminhão carroceria com capacidade de 15 t - 188 kW</t>
  </si>
  <si>
    <t>5914449
 0,000
R$  1,03</t>
  </si>
  <si>
    <t>5914464
 0,000
R$  0,82</t>
  </si>
  <si>
    <t>5914479
 0,000
R$  0,68</t>
  </si>
  <si>
    <t>Areia média lavada - Caminhão basculante com capacidade de 10 m³ - 188 kW</t>
  </si>
  <si>
    <t>Brita 1 - Caminhão basculante com capacidade de 10 m³ - 188 kW</t>
  </si>
  <si>
    <t>Brita 2 - Caminhão basculante com capacidade de 10 m³ - 188 kW</t>
  </si>
  <si>
    <t>Cimento Portland CP II - 32 - saco - Caminhão carroceria com capacidade de 15 t - 188 kW</t>
  </si>
  <si>
    <t xml:space="preserve"> 124 </t>
  </si>
  <si>
    <t>Concreto simples fabricado na obra, fck=13,5 mpa (b1/b2), sem lançamento e adensamento</t>
  </si>
  <si>
    <t xml:space="preserve"> 7692 </t>
  </si>
  <si>
    <t>Lançamento de concreto simples fabricado na obra, inclusive adensamento e acabamento em peças da superestrutura</t>
  </si>
  <si>
    <t xml:space="preserve"> 125 </t>
  </si>
  <si>
    <t>Concreto simples fck= 15 MPA (b1/b2), fabricado na obra, sem lançamento e adensamento</t>
  </si>
  <si>
    <t xml:space="preserve"> 128 </t>
  </si>
  <si>
    <t>Lançamento de concreto usinado, bombeado, em peças armadas da superestrutura, inclusive colocação, adensamento e acabamento</t>
  </si>
  <si>
    <t xml:space="preserve"> 634 </t>
  </si>
  <si>
    <t>Concreto usinado bombeavel b0-b1 fck=15mpa</t>
  </si>
  <si>
    <t xml:space="preserve"> 00044535 </t>
  </si>
  <si>
    <t>SERVICO DE BOMBEAMENTO DE CONCRETO COM CONSUMO MINIMO DE 40  M3</t>
  </si>
  <si>
    <t xml:space="preserve"> 127 </t>
  </si>
  <si>
    <t>Concreto simples usinado fck=21mpa, bombeado, lançado e adensado em superestrutura</t>
  </si>
  <si>
    <t xml:space="preserve"> 00011684 </t>
  </si>
  <si>
    <t>ENGATE / RABICHO FLEXIVEL INOX 1/2 " X 40 CM</t>
  </si>
  <si>
    <t xml:space="preserve"> 00006141 </t>
  </si>
  <si>
    <t>ENGATE/RABICHO FLEXIVEL PLASTICO (PVC OU ABS) BRANCO 1/2 " X 30 CM</t>
  </si>
  <si>
    <t xml:space="preserve"> 00043486 </t>
  </si>
  <si>
    <t>EPI - FAMILIA ENGENHEIRO CIVIL - HORISTA (ENCARGOS COMPLEMENTARES - COLETADO CAIXA)</t>
  </si>
  <si>
    <t xml:space="preserve"> 00043462 </t>
  </si>
  <si>
    <t>FERRAMENTAS - FAMILIA ENGENHEIRO CIVIL - HORISTA (ENCARGOS COMPLEMENTARES - COLETADO CAIXA)</t>
  </si>
  <si>
    <t xml:space="preserve"> 5627 </t>
  </si>
  <si>
    <t>ESCAVADEIRA HIDRÁULICA SOBRE ESTEIRAS, CAÇAMBA 0,80 M3, PESO OPERACIONAL 17 T, POTENCIA BRUTA 111 HP - DEPRECIAÇÃO. AF_06/2014</t>
  </si>
  <si>
    <t xml:space="preserve"> 5628 </t>
  </si>
  <si>
    <t>ESCAVADEIRA HIDRÁULICA SOBRE ESTEIRAS, CAÇAMBA 0,80 M3, PESO OPERACIONAL 17 T, POTENCIA BRUTA 111 HP - JUROS. AF_06/2014</t>
  </si>
  <si>
    <t xml:space="preserve"> 88294 </t>
  </si>
  <si>
    <t>OPERADOR DE ESCAVADEIRA COM ENCARGOS COMPLEMENTARES</t>
  </si>
  <si>
    <t xml:space="preserve"> 5630 </t>
  </si>
  <si>
    <t>ESCAVADEIRA HIDRÁULICA SOBRE ESTEIRAS, CAÇAMBA 0,80 M3, PESO OPERACIONAL 17 T, POTENCIA BRUTA 111 HP - MATERIAIS NA OPERAÇÃO. AF_06/2014</t>
  </si>
  <si>
    <t xml:space="preserve"> 5629 </t>
  </si>
  <si>
    <t>ESCAVADEIRA HIDRÁULICA SOBRE ESTEIRAS, CAÇAMBA 0,80 M3, PESO OPERACIONAL 17 T, POTENCIA BRUTA 111 HP - MANUTENÇÃO. AF_06/2014</t>
  </si>
  <si>
    <t xml:space="preserve"> 00010685 </t>
  </si>
  <si>
    <t>ESCAVADEIRA HIDRAULICA SOBRE ESTEIRAS, CACAMBA 0,80M3, PESO OPERACIONAL 17T, POTENCIA BRUTA 111HP</t>
  </si>
  <si>
    <t xml:space="preserve"> 00004221 </t>
  </si>
  <si>
    <t>OLEO DIESEL COMBUSTIVEL COMUM</t>
  </si>
  <si>
    <t xml:space="preserve"> 158 </t>
  </si>
  <si>
    <t>Almoço (Participação do empregador)</t>
  </si>
  <si>
    <t xml:space="preserve"> 941 </t>
  </si>
  <si>
    <t>Fardamento com mangas curta</t>
  </si>
  <si>
    <t xml:space="preserve"> 1651 </t>
  </si>
  <si>
    <t>Óculos branco proteção</t>
  </si>
  <si>
    <t>pr</t>
  </si>
  <si>
    <t xml:space="preserve"> 2378 </t>
  </si>
  <si>
    <t>Vale transporte</t>
  </si>
  <si>
    <t xml:space="preserve"> 10362 </t>
  </si>
  <si>
    <t>Seguro de vida e acidente em grupo</t>
  </si>
  <si>
    <t xml:space="preserve"> 10492 </t>
  </si>
  <si>
    <t>Cesta Básica</t>
  </si>
  <si>
    <t xml:space="preserve"> 10517 </t>
  </si>
  <si>
    <t>Exames admissionais/demissionais (checkup)</t>
  </si>
  <si>
    <t>cj</t>
  </si>
  <si>
    <t xml:space="preserve"> 10585 </t>
  </si>
  <si>
    <t>Arco de serra</t>
  </si>
  <si>
    <t xml:space="preserve"> 10586 </t>
  </si>
  <si>
    <t>Torquesa</t>
  </si>
  <si>
    <t xml:space="preserve"> 10596 </t>
  </si>
  <si>
    <t>Protetor auricular</t>
  </si>
  <si>
    <t xml:space="preserve"> 10599 </t>
  </si>
  <si>
    <t>Protetor solar fps 30 com 120ml</t>
  </si>
  <si>
    <t xml:space="preserve"> 10761 </t>
  </si>
  <si>
    <t>Refeição - café da manhã ( café com leite e dois pães com manteiga)</t>
  </si>
  <si>
    <t xml:space="preserve"> 00012893 </t>
  </si>
  <si>
    <t>BOTA DE SEGURANCA COM BIQUEIRA DE ACO E COLARINHO ACOLCHOADO</t>
  </si>
  <si>
    <t>PAR</t>
  </si>
  <si>
    <t xml:space="preserve"> 00012895 </t>
  </si>
  <si>
    <t>CAPACETE DE SEGURANCA ABA FRONTAL COM SUSPENSAO DE POLIETILENO, SEM JUGULAR (CLASSE B)</t>
  </si>
  <si>
    <t xml:space="preserve"> 00012894 </t>
  </si>
  <si>
    <t>CAPA PARA CHUVA EM PVC COM FORRO DE POLIESTER, COM CAPUZ (AMARELA OU AZUL)</t>
  </si>
  <si>
    <t xml:space="preserve"> 00012892 </t>
  </si>
  <si>
    <t>LUVA RASPA DE COURO, CANO CURTO (PUNHO *7* CM)</t>
  </si>
  <si>
    <t xml:space="preserve"> 10577 </t>
  </si>
  <si>
    <t>Serrote 40cm</t>
  </si>
  <si>
    <t xml:space="preserve"> 10578 </t>
  </si>
  <si>
    <t>Formão grande</t>
  </si>
  <si>
    <t xml:space="preserve"> 10579 </t>
  </si>
  <si>
    <t>Chave de fenda chata 30 cm</t>
  </si>
  <si>
    <t xml:space="preserve"> 11244 </t>
  </si>
  <si>
    <t>Martelo com unha</t>
  </si>
  <si>
    <t xml:space="preserve"> 11248 </t>
  </si>
  <si>
    <t>Furadeira e Parafusadeira eletrica Bosch ou Similar profissional</t>
  </si>
  <si>
    <t xml:space="preserve"> 11249 </t>
  </si>
  <si>
    <t>Serra circular eletrica portatil</t>
  </si>
  <si>
    <t xml:space="preserve"> 10592 </t>
  </si>
  <si>
    <t>Lima chata 12"</t>
  </si>
  <si>
    <t xml:space="preserve"> 10593 </t>
  </si>
  <si>
    <t>Praio simples 30cm</t>
  </si>
  <si>
    <t xml:space="preserve"> 11255 </t>
  </si>
  <si>
    <t>Tarracha para tubos PVC de 1"</t>
  </si>
  <si>
    <t xml:space="preserve"> 11253 </t>
  </si>
  <si>
    <t>Tarracha para tubos PVC de 1/2"</t>
  </si>
  <si>
    <t xml:space="preserve"> 11254 </t>
  </si>
  <si>
    <t>Tarracha para tubos PVC de 3/4"</t>
  </si>
  <si>
    <t xml:space="preserve"> 11256 </t>
  </si>
  <si>
    <t>Tarracha para tubos PVC de 1 1/2"</t>
  </si>
  <si>
    <t xml:space="preserve"> 11257 </t>
  </si>
  <si>
    <t>Tarracha para tubos PVC de 1 1/4"</t>
  </si>
  <si>
    <t xml:space="preserve"> 11278 </t>
  </si>
  <si>
    <t>Alicate diagonal para corte rente 5" a 8"</t>
  </si>
  <si>
    <t xml:space="preserve"> 11279 </t>
  </si>
  <si>
    <t>Alicate para anéis de pistão capacidade 50-100mm. ref.44044101 Tramontina ou similar</t>
  </si>
  <si>
    <t xml:space="preserve"> 11270 </t>
  </si>
  <si>
    <t>Martelo de solda do tipo picareta, cabo de madeira, 300x0,4x0,5mm</t>
  </si>
  <si>
    <t xml:space="preserve"> 11271 </t>
  </si>
  <si>
    <t>Talhadeira com punho de proteção 22 x225mm ref.207206BR Belzer</t>
  </si>
  <si>
    <t xml:space="preserve"> 11272 </t>
  </si>
  <si>
    <t>Alicate Climpador ( cripador )</t>
  </si>
  <si>
    <t xml:space="preserve"> 11273 </t>
  </si>
  <si>
    <t>Esquadro de alumínio para soldagem de peças, com duas morsas, 35 x 35 x 4,5cm, marca Black Jack</t>
  </si>
  <si>
    <t xml:space="preserve"> 11274 </t>
  </si>
  <si>
    <t>Grampo de de aperto rápido 16" Ref. 60987 Beltools</t>
  </si>
  <si>
    <t xml:space="preserve"> 11275 </t>
  </si>
  <si>
    <t>Alicate de pressão 11"</t>
  </si>
  <si>
    <t xml:space="preserve"> 11276 </t>
  </si>
  <si>
    <t>Alicate de pressão para solda tipo U, para apertar chapas, tiras e qualquer tipo de perfil. Niquelado, mordentes reforçados em aço laminadao. Corpo em chapa dobrada  extra-reforçada e rebites de aço, 11" (280mm). Ref. 138 Gedore.</t>
  </si>
  <si>
    <t xml:space="preserve"> 11277 </t>
  </si>
  <si>
    <t>Alicate de pressão para solda de chapa 18" (460mm), Ref.138 Z Gedore</t>
  </si>
  <si>
    <t xml:space="preserve"> 11281 </t>
  </si>
  <si>
    <t>Bolsa de lona para ferramentas 40 x 30 x 20cm</t>
  </si>
  <si>
    <t xml:space="preserve"> 11282 </t>
  </si>
  <si>
    <t>Esmerilhadeira angular elétrico portátil 4 1/2" - 1000 watts  - ref. G1000kB2 Black e Decker</t>
  </si>
  <si>
    <t xml:space="preserve"> 11280 </t>
  </si>
  <si>
    <t>Chave Inglesa 15" ref. 012418012 carbografite</t>
  </si>
  <si>
    <t xml:space="preserve"> 11283 </t>
  </si>
  <si>
    <t>Selador horizontal para fita de aço 1"</t>
  </si>
  <si>
    <t xml:space="preserve"> 11284 </t>
  </si>
  <si>
    <t>Cavalete de ferro nº 1</t>
  </si>
  <si>
    <t xml:space="preserve"> 11285 </t>
  </si>
  <si>
    <t>Fonte inversora de solda WMI 140ED 220V - BAMBOZZI - WMI- 140ED</t>
  </si>
  <si>
    <t xml:space="preserve"> 11286 </t>
  </si>
  <si>
    <t>Macariço de solda Ref. CG201 código 010414410 carbografite</t>
  </si>
  <si>
    <t xml:space="preserve"> 4174 </t>
  </si>
  <si>
    <t>Desempenadeira de aço lisa, cabo madeira, ref:143, Atlas ou similar</t>
  </si>
  <si>
    <t xml:space="preserve"> 4722 </t>
  </si>
  <si>
    <t>Colher de pedreiro</t>
  </si>
  <si>
    <t xml:space="preserve"> 10282 </t>
  </si>
  <si>
    <t>Regua de alumínio c/ 2,00m (para pedreiro)</t>
  </si>
  <si>
    <t xml:space="preserve"> 10789 </t>
  </si>
  <si>
    <t>Nível de bolha de madeira</t>
  </si>
  <si>
    <t xml:space="preserve"> 10790 </t>
  </si>
  <si>
    <t>Prumo de face</t>
  </si>
  <si>
    <t xml:space="preserve"> 11264 </t>
  </si>
  <si>
    <t>Marreta de 1/2 kg com cabo</t>
  </si>
  <si>
    <t xml:space="preserve"> 11245 </t>
  </si>
  <si>
    <t>Desempoladeira de madeira 12x22</t>
  </si>
  <si>
    <t xml:space="preserve"> 11265 </t>
  </si>
  <si>
    <t>Martelo de borracha com cabo</t>
  </si>
  <si>
    <t xml:space="preserve"> 11247 </t>
  </si>
  <si>
    <t>Serra mármore Serra marmore</t>
  </si>
  <si>
    <t xml:space="preserve"> 11246 </t>
  </si>
  <si>
    <t>Escala métrica de bambú</t>
  </si>
  <si>
    <t>Un</t>
  </si>
  <si>
    <t xml:space="preserve"> 11243 </t>
  </si>
  <si>
    <t>Martelo sem unha</t>
  </si>
  <si>
    <t xml:space="preserve"> 4729 </t>
  </si>
  <si>
    <t>Marreta 1 kg com cabo</t>
  </si>
  <si>
    <t xml:space="preserve"> 4728 </t>
  </si>
  <si>
    <t>Talhadeira chata 10" Talhadeira chara 10"</t>
  </si>
  <si>
    <t xml:space="preserve"> 10788 </t>
  </si>
  <si>
    <t>Pá quadrada</t>
  </si>
  <si>
    <t xml:space="preserve"> 00002711 </t>
  </si>
  <si>
    <t>CARRINHO DE MAO DE ACO CAPACIDADE 50 A 60 L, PNEU COM CAMARA</t>
  </si>
  <si>
    <t xml:space="preserve"> 2003842 </t>
  </si>
  <si>
    <t>M2158</t>
  </si>
  <si>
    <t>Argamassa asfáltica</t>
  </si>
  <si>
    <t>Argamassa asfáltica - Caminhão carroceria com capacidade de 15 t - 188 kW</t>
  </si>
  <si>
    <t xml:space="preserve"> 101989 </t>
  </si>
  <si>
    <t>FABRICAÇÃO DE FÔRMA PARA ESCADAS, COM 2 LANCES EM "L" E LAJE PLANA, EM CHAPA DE MADEIRA COMPENSADA RESINADA, E= 17 MM. AF_11/2020</t>
  </si>
  <si>
    <t xml:space="preserve"> 00001358 </t>
  </si>
  <si>
    <t>CHAPA/PAINEL DE MADEIRA COMPENSADA RESINADA (MADEIRITE RESINADO ROSA) PARA FORMA DE CONCRETO, DE 2200 x 1100 MM, E = 17 MM</t>
  </si>
  <si>
    <t xml:space="preserve"> 00020247 </t>
  </si>
  <si>
    <t>PREGO DE ACO POLIDO COM CABECA 15 X 15 (1 1/4 X 13)</t>
  </si>
  <si>
    <t xml:space="preserve"> 00005073 </t>
  </si>
  <si>
    <t>PREGO DE ACO POLIDO COM CABECA 17 X 24 (2 1/4 X 11)</t>
  </si>
  <si>
    <t xml:space="preserve"> 00003080 </t>
  </si>
  <si>
    <t>FECHADURA ESPELHO PARA PORTA EXTERNA, EM ACO INOX (MAQUINA, TESTA E CONTRA-TESTA) E EM ZAMAC (MACANETA, LINGUETA E TRINCOS) COM ACABAMENTO CROMADO, MAQUINA DE 40 MM, INCLUINDO CHAVE TIPO CILINDRO</t>
  </si>
  <si>
    <t xml:space="preserve"> 10889 </t>
  </si>
  <si>
    <t>Forma plana para estruturas, em compensado plastificado de 12mm, 10 usos, inclusive escoramento - Revisada 07.2015</t>
  </si>
  <si>
    <t xml:space="preserve"> 00004720 </t>
  </si>
  <si>
    <t>PEDRA BRITADA N. 0, OU PEDRISCO (4,8 A 9,5 MM) POSTO PEDREIRA/FORNECEDOR, SEM FRETE</t>
  </si>
  <si>
    <t xml:space="preserve"> 93397 </t>
  </si>
  <si>
    <t>GUINDAUTO HIDRÁULICO, CAPACIDADE MÁXIMA DE CARGA 3300 KG, MOMENTO MÁXIMO DE CARGA 5,8 TM, ALCANCE MÁXIMO HORIZONTAL 7,60 M, INCLUSIVE CAMINHÃO TOCO PBT 16.000 KG, POTÊNCIA DE 189 CV - DEPRECIAÇÃO. AF_03/2016</t>
  </si>
  <si>
    <t xml:space="preserve"> 93398 </t>
  </si>
  <si>
    <t>GUINDAUTO HIDRÁULICO, CAPACIDADE MÁXIMA DE CARGA 3300 KG, MOMENTO MÁXIMO DE CARGA 5,8 TM, ALCANCE MÁXIMO HORIZONTAL 7,60 M, INCLUSIVE CAMINHÃO TOCO PBT 16.000 KG, POTÊNCIA DE 189 CV - JUROS. AF_03/2016</t>
  </si>
  <si>
    <t xml:space="preserve"> 93399 </t>
  </si>
  <si>
    <t>GUINDAUTO HIDRÁULICO, CAPACIDADE MÁXIMA DE CARGA 3300 KG, MOMENTO MÁXIMO DE CARGA 5,8 TM, ALCANCE MÁXIMO HORIZONTAL 7,60 M, INCLUSIVE CAMINHÃO TOCO PBT 16.000 KG, POTÊNCIA DE 189 CV  IMPOSTOS E SEGUROS. AF_03/2016</t>
  </si>
  <si>
    <t xml:space="preserve"> 93400 </t>
  </si>
  <si>
    <t>GUINDAUTO HIDRÁULICO, CAPACIDADE MÁXIMA DE CARGA 3300 KG, MOMENTO MÁXIMO DE CARGA 5,8 TM, ALCANCE MÁXIMO HORIZONTAL 7,60 M, INCLUSIVE CAMINHÃO TOCO PBT 16.000 KG, POTÊNCIA DE 189 CV - MANUTENÇÃO. AF_03/2016</t>
  </si>
  <si>
    <t xml:space="preserve"> 93401 </t>
  </si>
  <si>
    <t>GUINDAUTO HIDRÁULICO, CAPACIDADE MÁXIMA DE CARGA 3300 KG, MOMENTO MÁXIMO DE CARGA 5,8 TM, ALCANCE MÁXIMO HORIZONTAL 7,60 M, INCLUSIVE CAMINHÃO TOCO PBT 16.000 KG, POTÊNCIA DE 189 CV - MATERIAIS NA OPERAÇÃO. AF_03/2016</t>
  </si>
  <si>
    <t xml:space="preserve"> 88286 </t>
  </si>
  <si>
    <t>MOTORISTA OPERADOR DE MUNCK COM ENCARGOS COMPLEMENTARES</t>
  </si>
  <si>
    <t xml:space="preserve"> 00037752 </t>
  </si>
  <si>
    <t>CAMINHAO TOCO, PESO BRUTO TOTAL 16000 KG, CARGA UTIL MAXIMA 11030 KG, DISTANCIA ENTRE EIXOS 5,41 M, POTENCIA 185 CV (INCLUI CABINE E CHASSI, NAO INCLUI CARROCERIA)</t>
  </si>
  <si>
    <t xml:space="preserve"> 00010712 </t>
  </si>
  <si>
    <t>GUINDAUTO HIDRAULICO, CAPACIDADE MAXIMA DE CARGA 3300 KG, MOMENTO MAXIMO DE CARGA 5,8 TM , ALCANCE MAXIMO HORIZONTAL  7,60 M, PARA MONTAGEM SOBRE CHASSI DE CAMINHAO PBT MINIMO 8000 KG (INCLUI MONTAGEM, NAO INCLUI CAMINHAO)</t>
  </si>
  <si>
    <t xml:space="preserve"> 3108022 </t>
  </si>
  <si>
    <t>P9801</t>
  </si>
  <si>
    <t>Ajudante</t>
  </si>
  <si>
    <t>P9808</t>
  </si>
  <si>
    <t>Carpinteiro</t>
  </si>
  <si>
    <t>M1429</t>
  </si>
  <si>
    <t>Tábua de pinho de terceira - E = 2,5 cm</t>
  </si>
  <si>
    <t>Tábua de pinho de terceira - E = 2,5 cm - Caminhão carroceria com capacidade de 15 t - 188 kW</t>
  </si>
  <si>
    <t xml:space="preserve"> 00003524 </t>
  </si>
  <si>
    <t>JOELHO PVC, SOLDAVEL, COM BUCHA DE LATAO, 90 GRAUS, 25 MM X 3/4", PARA AGUA FRIA PREDIAL</t>
  </si>
  <si>
    <t xml:space="preserve"> 00003529 </t>
  </si>
  <si>
    <t>JOELHO PVC, SOLDAVEL, 90 GRAUS, 25 MM, PARA AGUA FRIA PREDIAL</t>
  </si>
  <si>
    <t xml:space="preserve"> 00043487 </t>
  </si>
  <si>
    <t>EPI - FAMILIA ENCARREGADO GERAL - HORISTA (ENCARGOS COMPLEMENTARES - COLETADO CAIXA)</t>
  </si>
  <si>
    <t xml:space="preserve"> 00043463 </t>
  </si>
  <si>
    <t>FERRAMENTAS - FAMILIA ENCARREGADO GERAL - HORISTA (ENCARGOS COMPLEMENTARES - COLETADO CAIXA)</t>
  </si>
  <si>
    <t xml:space="preserve"> 88387 </t>
  </si>
  <si>
    <t>MISTURADOR DE ARGAMASSA, EIXO HORIZONTAL, CAPACIDADE DE MISTURA 300 KG, MOTOR ELÉTRICO POTÊNCIA 5 CV - DEPRECIAÇÃO. AF_06/2014</t>
  </si>
  <si>
    <t xml:space="preserve"> 88389 </t>
  </si>
  <si>
    <t>MISTURADOR DE ARGAMASSA, EIXO HORIZONTAL, CAPACIDADE DE MISTURA 300 KG, MOTOR ELÉTRICO POTÊNCIA 5 CV - JUROS. AF_06/2014</t>
  </si>
  <si>
    <t xml:space="preserve"> 88390 </t>
  </si>
  <si>
    <t>MISTURADOR DE ARGAMASSA, EIXO HORIZONTAL, CAPACIDADE DE MISTURA 300 KG, MOTOR ELÉTRICO POTÊNCIA 5 CV - MANUTENÇÃO. AF_06/2014</t>
  </si>
  <si>
    <t xml:space="preserve"> 88391 </t>
  </si>
  <si>
    <t>MISTURADOR DE ARGAMASSA, EIXO HORIZONTAL, CAPACIDADE DE MISTURA 300 KG, MOTOR ELÉTRICO POTÊNCIA 5 CV - MATERIAIS NA OPERAÇÃO. AF_06/2014</t>
  </si>
  <si>
    <t xml:space="preserve"> 00037544 </t>
  </si>
  <si>
    <t>MISTURADOR DE ARGAMASSA, EIXO HORIZONTAL, CAPACIDADE DE MISTURA 300 KG, MOTOR ELETRICO TRIFASICO 220/380 V, POTENCIA 5 CV</t>
  </si>
  <si>
    <t xml:space="preserve"> 00010749 </t>
  </si>
  <si>
    <t>LOCACAO DE ESCORA METALICA TELESCOPICA, COM ALTURA REGULAVEL DE *1,80* A *3,20* M, COM CAPACIDADE DE CARGA DE NO MINIMO 1000 KGF (10 KN), INCLUSO TRIPE E FORCADO</t>
  </si>
  <si>
    <t xml:space="preserve"> 00040304 </t>
  </si>
  <si>
    <t>PREGO DE ACO POLIDO COM CABECA DUPLA 17 X 27 (2 1/2 X 11)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</si>
  <si>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</si>
  <si>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</si>
  <si>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</si>
  <si>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</si>
  <si>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1567 </t>
  </si>
  <si>
    <t>Madeira massaranduba serrada (peça) 5cm x 11cm (0,0055 m³/m)</t>
  </si>
  <si>
    <t xml:space="preserve"> 1209 </t>
  </si>
  <si>
    <t>Joelho 90° pvc rigido roscavel c/bucha latao,  d= 1/2" Joelho 90° pvc rigido roscavel  c/bucha latao, d= 1/2"</t>
  </si>
  <si>
    <t xml:space="preserve"> 1690 </t>
  </si>
  <si>
    <t>Parafuso de metal 2 " x 12 (sextavado) Parafuso metal 2 " x 12</t>
  </si>
  <si>
    <t xml:space="preserve"> 5207 </t>
  </si>
  <si>
    <t>Caixa plástica para proteção de hidrômetro c/tampa articulada em policarbonato</t>
  </si>
  <si>
    <t xml:space="preserve"> 88297 </t>
  </si>
  <si>
    <t>OPERADOR DE MÁQUINAS E EQUIPAMENTOS COM ENCARGOS COMPLEMENTARES</t>
  </si>
  <si>
    <t xml:space="preserve"> 00043490 </t>
  </si>
  <si>
    <t>EPI - FAMILIA PINTOR - HORISTA (ENCARGOS COMPLEMENTARES - COLETADO CAIXA)</t>
  </si>
  <si>
    <t xml:space="preserve"> 00043466 </t>
  </si>
  <si>
    <t>FERRAMENTAS - FAMILIA PINTOR - HORISTA (ENCARGOS COMPLEMENTARES - COLETADO CAIXA)</t>
  </si>
  <si>
    <t xml:space="preserve"> 00002432 </t>
  </si>
  <si>
    <t>DOBRADICA EM ACO/FERRO, 3 1/2" X  3", E= 1,9  A 2 MM, COM ANEL,  CROMADO OU ZINCADO, TAMPA BOLA, COM PARAFUSOS</t>
  </si>
  <si>
    <t xml:space="preserve"> 00011055 </t>
  </si>
  <si>
    <t>PARAFUSO ROSCA SOBERBA ZINCADO CABECA CHATA FENDA SIMPLES 3,5 X 25 MM (1 ")</t>
  </si>
  <si>
    <t xml:space="preserve"> 00004962 </t>
  </si>
  <si>
    <t>PORTA DE ABRIR / GIRO, DE MADEIRA FOLHA MEDIA (NBR 15930) DE 700 X 2100 MM, DE 35 MM A 40 MM DE ESPESSURA, NUCLEO SEMI-SOLIDO (SARRAFEADO), CAPA FRISADA EM HDF, ACABAMENTO MELAMINICO EM PADRAO MADEIRA</t>
  </si>
  <si>
    <t xml:space="preserve"> 00004964 </t>
  </si>
  <si>
    <t>PORTA DE ABRIR / GIRO, DE MADEIRA FOLHA MEDIA (NBR 15930) DE 800 X 2100 MM, DE 35 MM A 40 MM DE ESPESSURA, NUCLEO SEMI-SOLIDO (SARRAFEADO), CAPA FRISADA EM HDF, ACABAMENTO MELAMINICO EM PADRAO MADEIRA</t>
  </si>
  <si>
    <t xml:space="preserve"> 88860 </t>
  </si>
  <si>
    <t>RETROESCAVADEIRA SOBRE RODAS COM CARREGADEIRA, TRAÇÃO 4X2, POTÊNCIA LÍQ. 79 HP, CAÇAMBA CARREG. CAP. MÍN. 1 M3, CAÇAMBA RETRO CAP. 0,20 M3, PESO OPERACIONAL MÍN. 6.570 KG, PROFUNDIDADE ESCAVAÇÃO MÁX. 4,37 M - JUROS. AF_06/2014</t>
  </si>
  <si>
    <t xml:space="preserve"> 5668 </t>
  </si>
  <si>
    <t>RETROESCAVADEIRA SOBRE RODAS COM CARREGADEIRA, TRAÇÃO 4X2, POTÊNCIA LÍQ. 79 HP, CAÇAMBA CARREG. CAP. MÍN. 1 M3, CAÇAMBA RETRO CAP. 0,20 M3, PESO OPERACIONAL MÍN. 6.570 KG, PROFUNDIDADE ESCAVAÇÃO MÁX. 4,37 M - MATERIAIS NA OPERAÇÃO. AF_06/2014</t>
  </si>
  <si>
    <t xml:space="preserve"> 5667 </t>
  </si>
  <si>
    <t>RETROESCAVADEIRA SOBRE RODAS COM CARREGADEIRA, TRAÇÃO 4X2, POTÊNCIA LÍQ. 79 HP, CAÇAMBA CARREG. CAP. MÍN. 1 M3, CAÇAMBA RETRO CAP. 0,20 M3, PESO OPERACIONAL MÍN. 6.570 KG, PROFUNDIDADE ESCAVAÇÃO MÁX. 4,37 M - MANUTENÇÃO. AF_06/2014</t>
  </si>
  <si>
    <t xml:space="preserve"> 88859 </t>
  </si>
  <si>
    <t>RETROESCAVADEIRA SOBRE RODAS COM CARREGADEIRA, TRAÇÃO 4X2, POTÊNCIA LÍQ. 79 HP, CAÇAMBA CARREG. CAP. MÍN. 1 M3, CAÇAMBA RETRO CAP. 0,20 M3, PESO OPERACIONAL MÍN. 6.570 KG, PROFUNDIDADE ESCAVAÇÃO MÁX. 4,37 M - DEPRECIAÇÃO. AF_06/2014</t>
  </si>
  <si>
    <t xml:space="preserve"> 00036530 </t>
  </si>
  <si>
    <t>RETROESCAVADEIRA SOBRE RODAS COM CARREGADEIRA, TRACAO 4 X 2, POTENCIA LIQUIDA 79 HP, PESO OPERACIONAL MINIMO DE 6570 KG, CAPACIDADE DA CARREGADEIRA DE 1,00 M3 E DA  RETROESCAVADEIRA MINIMA DE 0,20 M3, PROFUNDIDADE DE ESCAVACAO MAXIMA DE 4,37 M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</si>
  <si>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</si>
  <si>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</si>
  <si>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</si>
  <si>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</si>
  <si>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91691 </t>
  </si>
  <si>
    <t>SERRA CIRCULAR DE BANCADA COM MOTOR ELÉTRICO POTÊNCIA DE 5HP, COM COIFA PARA DISCO 10" - MATERIAIS NA OPERAÇÃO. AF_08/2015</t>
  </si>
  <si>
    <t xml:space="preserve"> 91690 </t>
  </si>
  <si>
    <t>SERRA CIRCULAR DE BANCADA COM MOTOR ELÉTRICO POTÊNCIA DE 5HP, COM COIFA PARA DISCO 10" - MANUTENÇÃO. AF_08/2015</t>
  </si>
  <si>
    <t xml:space="preserve"> 00014618 </t>
  </si>
  <si>
    <t>SERRA CIRCULAR DE BANCADA COM MOTOR ELETRICO, POTENCIA DE *1600* W, PARA DISCO DE DIAMETRO DE 10" (250 MM)</t>
  </si>
  <si>
    <t xml:space="preserve"> 00006148 </t>
  </si>
  <si>
    <t>SIFAO PLASTICO FLEXIVEL SAIDA VERTICAL PARA COLUNA LAVATORIO, 1 X 1.1/2 "</t>
  </si>
  <si>
    <t xml:space="preserve"> 00007139 </t>
  </si>
  <si>
    <t>TE SOLDAVEL, PVC, 90 GRAUS, 25 MM, PARA AGUA FRIA PREDIAL (NBR 5648)</t>
  </si>
  <si>
    <t xml:space="preserve"> 00013415 </t>
  </si>
  <si>
    <t>TORNEIRA DE MESA/BANCADA, PARA LAVATORIO, FIXA, METALICA CROMADA, PADRAO POPULAR, 1/2 " OU 3/4 " (REF 1193)</t>
  </si>
  <si>
    <t xml:space="preserve"> 89029 </t>
  </si>
  <si>
    <t>TRATOR DE ESTEIRAS, POTÊNCIA 100 HP, PESO OPERACIONAL 9,4 T, COM LÂMINA 2,19 M3 - DEPRECIAÇÃO. AF_06/2014</t>
  </si>
  <si>
    <t xml:space="preserve"> 89030 </t>
  </si>
  <si>
    <t>TRATOR DE ESTEIRAS, POTÊNCIA 100 HP, PESO OPERACIONAL 9,4 T, COM LÂMINA 2,19 M3 - JUROS. AF_06/2014</t>
  </si>
  <si>
    <t xml:space="preserve"> 88324 </t>
  </si>
  <si>
    <t>TRATORISTA COM ENCARGOS COMPLEMENTARES</t>
  </si>
  <si>
    <t xml:space="preserve"> 5724 </t>
  </si>
  <si>
    <t>TRATOR DE ESTEIRAS, POTÊNCIA 100 HP, PESO OPERACIONAL 9,4 T, COM LÂMINA 2,19 M3 - MANUTENÇÃO. AF_06/2014</t>
  </si>
  <si>
    <t xml:space="preserve"> 53817 </t>
  </si>
  <si>
    <t>TRATOR DE ESTEIRAS, POTÊNCIA 100 HP, PESO OPERACIONAL 9,4 T, COM LÂMINA 2,19 M3 - MATERIAIS NA OPERAÇÃO. AF_06/2014</t>
  </si>
  <si>
    <t xml:space="preserve"> 00007622 </t>
  </si>
  <si>
    <t>TRATOR DE ESTEIRAS, POTENCIA DE 100 HP, PESO OPERACIONAL DE 9,4 T, COM LAMINA COM CAPACIDADE DE 2,19 M3</t>
  </si>
  <si>
    <t xml:space="preserve"> 00009868 </t>
  </si>
  <si>
    <t>TUBO PVC, SOLDAVEL, DN 25 MM, AGUA FRIA (NBR-5648)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</si>
  <si>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</si>
  <si>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</si>
  <si>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</si>
  <si>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</si>
  <si>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</si>
  <si>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</si>
  <si>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</si>
  <si>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</si>
  <si>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</si>
  <si>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</si>
  <si>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</si>
  <si>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</si>
  <si>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 xml:space="preserve"> 00006138 </t>
  </si>
  <si>
    <t>ANEL DE VEDACAO, PVC FLEXIVEL, 100 MM, PARA SAIDA DE BACIA / VASO SANITARIO</t>
  </si>
  <si>
    <t xml:space="preserve"> 00010420 </t>
  </si>
  <si>
    <t>BACIA SANITARIA (VASO) CONVENCIONAL, DE LOUCA BRANCA, SIFAO APARENTE, SAIDA VERTICAL (SEM ASSENTO)</t>
  </si>
  <si>
    <t xml:space="preserve"> 00004384 </t>
  </si>
  <si>
    <t>PARAFUSO NIQUELADO COM ACABAMENTO CROMADO PARA FIXAR PECA SANITARIA, INCLUI PORCA CEGA, ARRUELA E BUCHA DE NYLON TAMANHO S-10</t>
  </si>
  <si>
    <t xml:space="preserve"> 00010422 </t>
  </si>
  <si>
    <t>BACIA SANITARIA (VASO) COM CAIXA ACOPLADA, SIFAO APARENTE, DE LOUCA BRANCA (SEM ASSENTO)</t>
  </si>
  <si>
    <t xml:space="preserve"> 90582 </t>
  </si>
  <si>
    <t>VIBRADOR DE IMERSÃO, DIÂMETRO DE PONTEIRA 45MM, MOTOR ELÉTRICO TRIFÁSICO POTÊNCIA DE 2 CV - DEPRECIAÇÃO. AF_06/2015</t>
  </si>
  <si>
    <t xml:space="preserve"> 90583 </t>
  </si>
  <si>
    <t>VIBRADOR DE IMERSÃO, DIÂMETRO DE PONTEIRA 45MM, MOTOR ELÉTRICO TRIFÁSICO POTÊNCIA DE 2 CV - JUROS. AF_06/2015</t>
  </si>
  <si>
    <t xml:space="preserve"> 90584 </t>
  </si>
  <si>
    <t>VIBRADOR DE IMERSÃO, DIÂMETRO DE PONTEIRA 45MM, MOTOR ELÉTRICO TRIFÁSICO POTÊNCIA DE 2 CV - MANUTENÇÃO. AF_06/2015</t>
  </si>
  <si>
    <t xml:space="preserve"> 90585 </t>
  </si>
  <si>
    <t>VIBRADOR DE IMERSÃO, DIÂMETRO DE PONTEIRA 45MM, MOTOR ELÉTRICO TRIFÁSICO POTÊNCIA DE 2 CV - MATERIAIS NA OPERAÇÃO. AF_06/2015</t>
  </si>
  <si>
    <t xml:space="preserve"> 00013896 </t>
  </si>
  <si>
    <t>VIBRADOR DE IMERSAO, DIAMETRO DA PONTEIRA DE *45* MM, COM MOTOR ELETRICO TRIFASICO DE 2 HP (2 CV)</t>
  </si>
  <si>
    <t xml:space="preserve"> 00037588 </t>
  </si>
  <si>
    <t>VALVULA DE ESCOAMENTO PARA TANQUE, EM METAL CROMADO, 1.1/2 ", SEM LADRAO, COM TAMPAO PLASTICO</t>
  </si>
  <si>
    <t>SINAPI - 04/2022 - Bahia
SBC - 05/2022 - Bahia
SICRO3 - 01/2022 - Bahia
ORSE - 03/2022 - Sergipe</t>
  </si>
  <si>
    <t>Custo Unit</t>
  </si>
  <si>
    <t>Custo Total</t>
  </si>
  <si>
    <t>INSTALAÇÕES</t>
  </si>
  <si>
    <t>ESQUADRIAS</t>
  </si>
  <si>
    <t>VEDAÇÕES E REVESTIMENTOS</t>
  </si>
  <si>
    <t>COBERTURA</t>
  </si>
  <si>
    <t>ESTRUTURAS</t>
  </si>
  <si>
    <t>FUNDAÇÕES</t>
  </si>
  <si>
    <t>GUARITA DO PÁTIO 1</t>
  </si>
  <si>
    <t>ESTRUTURA E ALVENARIA</t>
  </si>
  <si>
    <t>FUNDAÇÃO</t>
  </si>
  <si>
    <t>MURO DE VEDAÇÃO</t>
  </si>
  <si>
    <t>Escavação e carga de material de jazida com escavadeira hidráulica de 1,56 m³</t>
  </si>
  <si>
    <t>Escavação e carga de material vegetal com escavadeira hidráulica de 1,56 m³</t>
  </si>
  <si>
    <t>LIMPEZA DO TERRENO</t>
  </si>
  <si>
    <t>PÁTIO 2 (2.920,00 m2)</t>
  </si>
  <si>
    <t>PÁTIO 1 (20.235,06 m2)</t>
  </si>
  <si>
    <t>SERVIÇOS PRELIMINARES</t>
  </si>
  <si>
    <t>Peso (%)</t>
  </si>
  <si>
    <t>Valor Unit com BDI</t>
  </si>
  <si>
    <t>Item</t>
  </si>
  <si>
    <t>Obra</t>
  </si>
  <si>
    <t>Total com BDI</t>
  </si>
  <si>
    <t xml:space="preserve">CPU-CODEVASF-13 </t>
  </si>
  <si>
    <t xml:space="preserve">CPU-CODEVASF-14 </t>
  </si>
  <si>
    <t>Área</t>
  </si>
  <si>
    <t>Largura</t>
  </si>
  <si>
    <t>Altura</t>
  </si>
  <si>
    <t>km</t>
  </si>
  <si>
    <t>t/m³</t>
  </si>
  <si>
    <t>Espessura</t>
  </si>
  <si>
    <t>Perímetro</t>
  </si>
  <si>
    <t>%</t>
  </si>
  <si>
    <t>3.4.1</t>
  </si>
  <si>
    <t>3.4.2</t>
  </si>
  <si>
    <t>3.4.3</t>
  </si>
  <si>
    <t>3.4.4</t>
  </si>
  <si>
    <t>TOTAL</t>
  </si>
  <si>
    <t>Médio, em área e prazo em condições normais de execução</t>
  </si>
  <si>
    <t>(*) BDI (%) = ((((1+AC+R)*(1+DF)*(1+L))/(1-I))-1)</t>
  </si>
  <si>
    <t>Acórdão Nº 2622/2013 – TCU – Plenário</t>
  </si>
  <si>
    <t>Considerações:</t>
  </si>
  <si>
    <t>BDI* (%)</t>
  </si>
  <si>
    <t>Lucro (L)</t>
  </si>
  <si>
    <t>Despesas Financeiras (F)</t>
  </si>
  <si>
    <t>Seguros e Garantias (S+G)</t>
  </si>
  <si>
    <t>Taxa de Risco (R)</t>
  </si>
  <si>
    <t>Cofins</t>
  </si>
  <si>
    <t>2.3</t>
  </si>
  <si>
    <t>PIS</t>
  </si>
  <si>
    <t>2.2</t>
  </si>
  <si>
    <t>ISS</t>
  </si>
  <si>
    <t>2.1</t>
  </si>
  <si>
    <t>Impostos e Taxas (I)</t>
  </si>
  <si>
    <t>Administração Central (A)</t>
  </si>
  <si>
    <t>Percentual (%)</t>
  </si>
  <si>
    <r>
      <t xml:space="preserve">LOCAL: </t>
    </r>
    <r>
      <rPr>
        <sz val="9"/>
        <rFont val="Arial"/>
        <family val="2"/>
      </rPr>
      <t>JUAZEIRO-BA</t>
    </r>
  </si>
  <si>
    <t>OBRA: CONTRATAÇÃO DE EMPRESA PARA CONSTRUÇÃO DE MURO DE VEDAÇÃO, GUARITA E EXECUÇÃO DE TERRAPLENAGEM DE PÁTIO DE ARMAZENAGEM PROVISÓRIA DE MÁQUINAS E EQUIPAMENTOS NA ÁREA DE PROPRIEDADE DA 6SR/JUAZEIRO-BA</t>
  </si>
  <si>
    <t>DETALHAMENTO DO BDI - SERVIÇOS NÃO DESONERADOS</t>
  </si>
  <si>
    <t>Escavação e carga de material de 1ª categoria com escavadeira hidráulica de 1,56 m³</t>
  </si>
  <si>
    <t>OrçamentoSintético</t>
  </si>
  <si>
    <t>1.1</t>
  </si>
  <si>
    <t>1.2</t>
  </si>
  <si>
    <t>1.3</t>
  </si>
  <si>
    <t>1.4</t>
  </si>
  <si>
    <t>1.5</t>
  </si>
  <si>
    <t>2.1.1</t>
  </si>
  <si>
    <t>2.1.2</t>
  </si>
  <si>
    <t>2.1.3</t>
  </si>
  <si>
    <t>2.1.4</t>
  </si>
  <si>
    <t>2.1.5</t>
  </si>
  <si>
    <t>2.1.6</t>
  </si>
  <si>
    <t>2.2.1</t>
  </si>
  <si>
    <t>2.2.2</t>
  </si>
  <si>
    <t>2.2.3</t>
  </si>
  <si>
    <t>2.2.4</t>
  </si>
  <si>
    <t>2.2.5</t>
  </si>
  <si>
    <t>2.3.1</t>
  </si>
  <si>
    <t>2.3.1.1</t>
  </si>
  <si>
    <t>2.3.1.2</t>
  </si>
  <si>
    <t>2.3.1.3</t>
  </si>
  <si>
    <t>2.3.1.4</t>
  </si>
  <si>
    <t>2.3.1.5</t>
  </si>
  <si>
    <t>2.3.2</t>
  </si>
  <si>
    <t>2.3.2.1</t>
  </si>
  <si>
    <t>2.3.2.2</t>
  </si>
  <si>
    <t>2.3.2.3</t>
  </si>
  <si>
    <t>2.3.2.4</t>
  </si>
  <si>
    <t>2.3.2.5</t>
  </si>
  <si>
    <t>2.3.2.6</t>
  </si>
  <si>
    <t>2.3.2.7</t>
  </si>
  <si>
    <t>2.3.2.8</t>
  </si>
  <si>
    <t>2.3.2.9</t>
  </si>
  <si>
    <t>3.1</t>
  </si>
  <si>
    <t>3.1.1</t>
  </si>
  <si>
    <t>3.1.2</t>
  </si>
  <si>
    <t>3.1.3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</si>
  <si>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</si>
  <si>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</si>
  <si>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</si>
  <si>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</si>
  <si>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</si>
  <si>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</si>
  <si>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</si>
  <si>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</si>
  <si>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3.3.1.1</t>
  </si>
  <si>
    <t>3.3.1.2</t>
  </si>
  <si>
    <t>3.3.1.3</t>
  </si>
  <si>
    <t>3.3.1.4</t>
  </si>
  <si>
    <t>3.3.1.5</t>
  </si>
  <si>
    <t>3.3.2</t>
  </si>
  <si>
    <t>3.3.2.1</t>
  </si>
  <si>
    <t>3.3.2.2</t>
  </si>
  <si>
    <t>3.3.2.3</t>
  </si>
  <si>
    <t>3.3.2.4</t>
  </si>
  <si>
    <t>3.3.2.5</t>
  </si>
  <si>
    <t>3.3.2.6</t>
  </si>
  <si>
    <t>3.3.2.7</t>
  </si>
  <si>
    <t>3.3.2.8</t>
  </si>
  <si>
    <t>3.3.2.9</t>
  </si>
  <si>
    <t>3.4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</si>
  <si>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</si>
  <si>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</si>
  <si>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</si>
  <si>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</si>
  <si>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</si>
  <si>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</si>
  <si>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</si>
  <si>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</si>
  <si>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</si>
  <si>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</si>
  <si>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</si>
  <si>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</si>
  <si>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4.2.1</t>
  </si>
  <si>
    <t>4.2.2</t>
  </si>
  <si>
    <t>4.2.3</t>
  </si>
  <si>
    <t>4.2.4</t>
  </si>
  <si>
    <t>4.2.5</t>
  </si>
  <si>
    <t>4.2.6</t>
  </si>
  <si>
    <t>4.3</t>
  </si>
  <si>
    <t>4.3.1</t>
  </si>
  <si>
    <t>4.3.2</t>
  </si>
  <si>
    <t>4.4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</si>
  <si>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</si>
  <si>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</si>
  <si>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</si>
  <si>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</si>
  <si>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</si>
  <si>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</si>
  <si>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</si>
  <si>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</si>
  <si>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</si>
  <si>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</si>
  <si>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</si>
  <si>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</si>
  <si>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</si>
  <si>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4.4.14</t>
  </si>
  <si>
    <t>4.4.15</t>
  </si>
  <si>
    <t>4.4.16</t>
  </si>
  <si>
    <t>4.4.17</t>
  </si>
  <si>
    <t>4.4.18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</si>
  <si>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</si>
  <si>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</si>
  <si>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</si>
  <si>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</si>
  <si>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</si>
  <si>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</si>
  <si>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</si>
  <si>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</si>
  <si>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</si>
  <si>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4.6</t>
  </si>
  <si>
    <t>4.6.1</t>
  </si>
  <si>
    <t>4.6.2</t>
  </si>
  <si>
    <t>4.6.3</t>
  </si>
  <si>
    <t>4.6.4</t>
  </si>
  <si>
    <t>4.6.5</t>
  </si>
  <si>
    <t>4.6.6</t>
  </si>
  <si>
    <t>4.6.7</t>
  </si>
  <si>
    <t>4.6.8</t>
  </si>
  <si>
    <t>4.6.9</t>
  </si>
  <si>
    <t>4.6.10</t>
  </si>
  <si>
    <t>4.6.11</t>
  </si>
  <si>
    <t>4.6.12</t>
  </si>
  <si>
    <t xml:space="preserve"> 1 </t>
  </si>
  <si>
    <t xml:space="preserve"> 3108001 </t>
  </si>
  <si>
    <t>Fôrmas de compensado resinado 12 mm - uso geral - utilização de 3 vezes - confecção, instalação e retirada</t>
  </si>
  <si>
    <t xml:space="preserve"> 2 </t>
  </si>
  <si>
    <t xml:space="preserve"> 1106165 </t>
  </si>
  <si>
    <t>Concreto ciclópico fck = 20 MPa - confecção em betoneira e lançamento manual - areia, brita e pedra de mão comerciais</t>
  </si>
  <si>
    <t>Valor Unit</t>
  </si>
  <si>
    <t>Total</t>
  </si>
  <si>
    <t>E9066</t>
  </si>
  <si>
    <t>Grupo gerador - 13/14 kVA</t>
  </si>
  <si>
    <t>E9535</t>
  </si>
  <si>
    <t>Serra circular com bancada - D = 30 cm - 4 kW</t>
  </si>
  <si>
    <t>Adc.M.O. - Ferramentas (0,0%) =&gt;</t>
  </si>
  <si>
    <t>M0284</t>
  </si>
  <si>
    <t>Caibro de pinho - L = 7,5 cm e E = 7,5 cm</t>
  </si>
  <si>
    <t>M0447</t>
  </si>
  <si>
    <t>Compensado resinado - E = 12 mm</t>
  </si>
  <si>
    <t>M0560</t>
  </si>
  <si>
    <t>Desmoldante para fôrmas de madeira</t>
  </si>
  <si>
    <t>M0310</t>
  </si>
  <si>
    <t>Peça de madeira - L = 7,5 cm e E = 2,5 cm</t>
  </si>
  <si>
    <t>M1205</t>
  </si>
  <si>
    <t>Prego de ferro</t>
  </si>
  <si>
    <t>M0290</t>
  </si>
  <si>
    <t>Tábua - E = 2,5 cm e L = 10 cm</t>
  </si>
  <si>
    <t>M0286</t>
  </si>
  <si>
    <t>Tábua - E = 2,5 cm e L = 30 cm</t>
  </si>
  <si>
    <t>Caibro de pinho - L = 7,5 cm e E = 7,5 cm - Caminhão carroceria com capacidade de 15 t - 188 kW</t>
  </si>
  <si>
    <t>5914449
0,000
R$  1,03</t>
  </si>
  <si>
    <t>5914464
0,000
R$  0,82</t>
  </si>
  <si>
    <t>5914479
0,000
R$  0,68</t>
  </si>
  <si>
    <t>Compensado resinado - E = 12 mm - Caminhão carroceria com capacidade de 15 t - 188 kW</t>
  </si>
  <si>
    <t>Desmoldante para fôrmas de madeira - Caminhão carroceria com capacidade de 15 t - 188 kW</t>
  </si>
  <si>
    <t>Peça de madeira - L = 7,5 cm e E = 2,5 cm - Caminhão carroceria com capacidade de 15 t - 188 kW</t>
  </si>
  <si>
    <t>Prego de ferro - Caminhão carroceria com capacidade de 15 t - 188 kW</t>
  </si>
  <si>
    <t>Tábua - E = 2,5 cm e L = 10 cm - Caminhão carroceria com capacidade de 15 t - 188 kW</t>
  </si>
  <si>
    <t>Tábua - E = 2,5 cm e L = 30 cm - Caminhão carroceria com capacidade de 15 t - 188 kW</t>
  </si>
  <si>
    <t>M1097</t>
  </si>
  <si>
    <t>Pedra de mão ou rachão</t>
  </si>
  <si>
    <t>Pedra de mão ou rachão - Caminhão basculante com capacidade de 10 m³ - 188 kW</t>
  </si>
  <si>
    <t>5914359
0,000
R$  1,03</t>
  </si>
  <si>
    <t>5914374
0,000
R$  0,82</t>
  </si>
  <si>
    <t>5914389
0,000
R$  0,68</t>
  </si>
  <si>
    <t>3.3.1.6</t>
  </si>
  <si>
    <t>CPU-CODEVASF-10</t>
  </si>
  <si>
    <t>ENGENHEIRO CIVIL DE OBRA SENIOR COM ENCARGOS COMPLEMENTARES</t>
  </si>
  <si>
    <t>TECNICO DE EDIFICACOES COM ENCARGOS COMPLEMENTARES</t>
  </si>
  <si>
    <t>DESENHISTA DETALHISTA COM ENCARGOS COMPLEMENTARES</t>
  </si>
  <si>
    <t>PROJETO EXECUTIVO (ESTRUTURAL+ELÉTRICA)</t>
  </si>
  <si>
    <t>gl</t>
  </si>
  <si>
    <t>1.6</t>
  </si>
  <si>
    <t>Lastro de brita comercial compactado com soquete vibratório - espalhamento manual</t>
  </si>
  <si>
    <t>E9647</t>
  </si>
  <si>
    <t>Compactador manual com soquete vibratório - 4,10 kW</t>
  </si>
  <si>
    <t>TERRAPLENAGEM, DRENAGEM, PAVIMENTAÇÃO E URBANISMO</t>
  </si>
  <si>
    <t xml:space="preserve"> 92394 </t>
  </si>
  <si>
    <t>EXECUÇÃO DE PAVIMENTO EM PISO INTERTRAVADO, COM BLOCO SEXTAVADO DE 25 X 25 CM, ESPESSURA 8 CM. AF_12/2015</t>
  </si>
  <si>
    <t xml:space="preserve"> 94273 </t>
  </si>
  <si>
    <t>ASSENTAMENTO DE GUIA (MEIO-FIO) EM TRECHO RETO, CONFECCIONADA EM CONCRETO PRÉ-FABRICADO, DIMENSÕES 100X12X10X30 CM (COMPRIMENTO X BASE INFERIOR X BASE SUPERIOR X ALTURA), PARA VIAS URBANAS (USO VIÁRIO). AF_06/2016</t>
  </si>
  <si>
    <t>3.2.5</t>
  </si>
  <si>
    <t>3.2.6</t>
  </si>
  <si>
    <t>2.2.6</t>
  </si>
  <si>
    <t>2.2.7</t>
  </si>
  <si>
    <t>2.2.8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</si>
  <si>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</si>
  <si>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</si>
  <si>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</si>
  <si>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</si>
  <si>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</si>
  <si>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</si>
  <si>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</si>
  <si>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</si>
  <si>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</si>
  <si>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</si>
  <si>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</si>
  <si>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00000712 </t>
  </si>
  <si>
    <t>BLOQUETE/PISO INTERTRAVADO DE CONCRETO - MODELO SEXTAVADO / HEXAGONAL, 25 CM X 25 CM, E = 8 CM, RESISTENCIA DE 35 MPA (NBR 9781), COR NATURAL</t>
  </si>
  <si>
    <t xml:space="preserve"> 00004741 </t>
  </si>
  <si>
    <t>PO DE PEDRA (POSTO PEDREIRA/FORNECEDOR, SEM FRETE)</t>
  </si>
  <si>
    <t>DROP - DRENAGEM/OBRAS DE CONTENÇÃO / POÇOS DE VISITA E CAIXAS</t>
  </si>
  <si>
    <t xml:space="preserve"> 00004059 </t>
  </si>
  <si>
    <t>MEIO-FIO OU GUIA DE CONCRETO, PRE-MOLDADO, COMP 1 M, *30 X 12/15* CM (H X L1/L2)</t>
  </si>
  <si>
    <t>Planilha de Quantidades</t>
  </si>
  <si>
    <t>Peso total a ser transportado</t>
  </si>
  <si>
    <t>Distância média</t>
  </si>
  <si>
    <t xml:space="preserve">M0003 </t>
  </si>
  <si>
    <t>MEMÓRIA DE CÁLCULO DOS MOMENTOS DE TRANSPORTE PARA MOBILIZAÇÃO E DESMOBILIZAÇÃO</t>
  </si>
  <si>
    <t xml:space="preserve">M0006 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</si>
  <si>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</si>
  <si>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</si>
  <si>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</si>
  <si>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</si>
  <si>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</si>
  <si>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</si>
  <si>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</si>
  <si>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</si>
  <si>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Peso das máquinas:</t>
  </si>
  <si>
    <t xml:space="preserve"> E9515 </t>
  </si>
  <si>
    <t xml:space="preserve"> ton</t>
  </si>
  <si>
    <t xml:space="preserve"> E9540 </t>
  </si>
  <si>
    <t>Trator de esteiras com lâmina - 127 kW</t>
  </si>
  <si>
    <t xml:space="preserve"> E9577 </t>
  </si>
  <si>
    <t>Trator agrícola - 77 kW</t>
  </si>
  <si>
    <t xml:space="preserve"> E9524 </t>
  </si>
  <si>
    <t xml:space="preserve">Motoniveladora </t>
  </si>
  <si>
    <t xml:space="preserve"> E9685 </t>
  </si>
  <si>
    <t>Rolo compactador pé de carneiro vibratório autopropelido de 11,6 t - 82 kW</t>
  </si>
  <si>
    <t>CONTAINER 2,30 X 4,30 M, ALT. 2,50 M, PARA SANITARIO, COM 3 BACIAS, 4 CHUVEIROS, 1 LAVATORIO E 1 MICTORIO</t>
  </si>
  <si>
    <t>Portanto:</t>
  </si>
  <si>
    <t>Portanto</t>
  </si>
  <si>
    <t xml:space="preserve"> t x km</t>
  </si>
  <si>
    <t>(4X) LOCACAO DE CONTAINER 2,30 X 6,00 M, ALT. 2,50 M, PARA ESCRITORIO, SEM DIVISORIAS INTERNAS E SEM SANITARIO (NAO INCLUI MOBILIZACAO/DESMOBILIZACAO)</t>
  </si>
  <si>
    <t>Extensão Muro Pátio 1</t>
  </si>
  <si>
    <t>Extensão Muro Pátio 2</t>
  </si>
  <si>
    <t>Medidas da placa: h = 1,80m , c =3,60m</t>
  </si>
  <si>
    <t>Quantidade de placas</t>
  </si>
  <si>
    <t>Área Pátio 1</t>
  </si>
  <si>
    <t>Área Pátio 2</t>
  </si>
  <si>
    <t>Espessura da limpeza</t>
  </si>
  <si>
    <t>Volume de corte</t>
  </si>
  <si>
    <t>Volume de material a ser emprestado</t>
  </si>
  <si>
    <t>Peso específico do solo</t>
  </si>
  <si>
    <t>Volume de aterro compactado</t>
  </si>
  <si>
    <t>Extensão</t>
  </si>
  <si>
    <t>Volume de escavação</t>
  </si>
  <si>
    <t>Desconto Fundação</t>
  </si>
  <si>
    <t>Desconto Alvenaria</t>
  </si>
  <si>
    <t>Quantidade de pilares</t>
  </si>
  <si>
    <t>Faces</t>
  </si>
  <si>
    <t>Peso por pilar (inclusive arranques)</t>
  </si>
  <si>
    <t>Fiadas</t>
  </si>
  <si>
    <t>Desconto pilares</t>
  </si>
  <si>
    <t>Altura (descontadas as cintas)</t>
  </si>
  <si>
    <t>Módulo</t>
  </si>
  <si>
    <t>Área  Pátio 1</t>
  </si>
  <si>
    <t>Distância até a jazida (Mandacaru)</t>
  </si>
  <si>
    <t>Distância até o Bota Fora (Salitre)</t>
  </si>
  <si>
    <t>Área  Pátio 2</t>
  </si>
  <si>
    <t>Volume limpeza</t>
  </si>
  <si>
    <t>Peso específico mat limpeza</t>
  </si>
  <si>
    <t>Volume a ser compactado</t>
  </si>
  <si>
    <t>Extensão da canaleta</t>
  </si>
  <si>
    <t>2.3.1.6</t>
  </si>
  <si>
    <t>BL02, BL03, BL07</t>
  </si>
  <si>
    <t>Área da base</t>
  </si>
  <si>
    <t>BL01 e BL08</t>
  </si>
  <si>
    <t>BL04</t>
  </si>
  <si>
    <t>BL05 e BL06</t>
  </si>
  <si>
    <t>Extensão das vigas</t>
  </si>
  <si>
    <t>MEMÓRIA DE CÁLCULO DE QUANTIDADES DA ESTRUTURA DA GUARITA</t>
  </si>
  <si>
    <t>Elemento</t>
  </si>
  <si>
    <t>Bloco BL01</t>
  </si>
  <si>
    <t>Bloco BL02</t>
  </si>
  <si>
    <t>Bloco BL03</t>
  </si>
  <si>
    <t>Bloco BL04</t>
  </si>
  <si>
    <t>Bloco BL05</t>
  </si>
  <si>
    <t>Bloco BL06</t>
  </si>
  <si>
    <t>Bloco BL07</t>
  </si>
  <si>
    <t>Bloco BL08</t>
  </si>
  <si>
    <t>Pilar P1</t>
  </si>
  <si>
    <t>Pilar P2</t>
  </si>
  <si>
    <t>Pilar P3</t>
  </si>
  <si>
    <t>Pilar P4</t>
  </si>
  <si>
    <t>Pilar P5</t>
  </si>
  <si>
    <t>Pilar P6</t>
  </si>
  <si>
    <t>Pilar P7</t>
  </si>
  <si>
    <t>Pilar P8</t>
  </si>
  <si>
    <t>Pilar P9</t>
  </si>
  <si>
    <t>Viga V101</t>
  </si>
  <si>
    <t>Viga V102</t>
  </si>
  <si>
    <t>Viga V103</t>
  </si>
  <si>
    <t>Viga V104</t>
  </si>
  <si>
    <t>Viga V105</t>
  </si>
  <si>
    <t>Viga V106</t>
  </si>
  <si>
    <t>Viga V107</t>
  </si>
  <si>
    <t>Viga V201</t>
  </si>
  <si>
    <t>Viga V202</t>
  </si>
  <si>
    <t>Viga V203</t>
  </si>
  <si>
    <t>Viga V204</t>
  </si>
  <si>
    <t>Viga V205</t>
  </si>
  <si>
    <t>Viga V206</t>
  </si>
  <si>
    <t>Viga V207</t>
  </si>
  <si>
    <t>Viga V208</t>
  </si>
  <si>
    <t>Viga V209</t>
  </si>
  <si>
    <t>Viga V210</t>
  </si>
  <si>
    <t>Viga V211</t>
  </si>
  <si>
    <t>Viga V301</t>
  </si>
  <si>
    <t>Viga V302</t>
  </si>
  <si>
    <t>Viga V303</t>
  </si>
  <si>
    <t>Viga V304</t>
  </si>
  <si>
    <t>Viga V305</t>
  </si>
  <si>
    <t>Viga V306</t>
  </si>
  <si>
    <t>Viga V307</t>
  </si>
  <si>
    <t>Viga V308</t>
  </si>
  <si>
    <t>Viga V309</t>
  </si>
  <si>
    <t>Comp.</t>
  </si>
  <si>
    <t>NA</t>
  </si>
  <si>
    <t>Concreto Estrutural (m³)</t>
  </si>
  <si>
    <t>Taxa de Armadura (kg/m³)</t>
  </si>
  <si>
    <t>Aço (kg)</t>
  </si>
  <si>
    <t>Forma (m²)</t>
  </si>
  <si>
    <t>Totais</t>
  </si>
  <si>
    <t>Concreto Magro (m²)</t>
  </si>
  <si>
    <t>SINAPI - 04/2022 - Bahia
SICRO3 - 01/2022 - Bahia
ORSE - 03/2022 - Sergipe</t>
  </si>
  <si>
    <t>MÊS 1</t>
  </si>
  <si>
    <t>MÊS 2</t>
  </si>
  <si>
    <t>MÊS 3</t>
  </si>
  <si>
    <t>MÊS 4</t>
  </si>
  <si>
    <t>R$</t>
  </si>
  <si>
    <t>CRONOGRAMA FÍSICO-FINANCEIRO MACRO</t>
  </si>
  <si>
    <t>PÁTIO 1</t>
  </si>
  <si>
    <t>PÁTIO 2</t>
  </si>
  <si>
    <t xml:space="preserve">PÁTIO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</si>
</sst>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\ %"/>
    <numFmt numFmtId="165" formatCode="#,##0.0000"/>
    <numFmt numFmtId="166" formatCode="#,##0.0000000"/>
    <numFmt numFmtId="167" formatCode="0.0000"/>
    <numFmt numFmtId="168" formatCode="0.000"/>
    <numFmt numFmtId="169" formatCode="_-* #,##0.0000_-;\-* #,##0.0000_-;_-* &quot;-&quot;??_-;_-@_-"/>
  </numFmts>
  <fonts count="51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8"/>
      <name val="Arial"/>
      <family val="1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 style="thick">
        <color rgb="FF0070C0"/>
      </bottom>
      <diagonal/>
    </border>
    <border>
      <left style="thin">
        <color rgb="FF00B0F0"/>
      </left>
      <right style="thin">
        <color rgb="FFCCCCCC"/>
      </right>
      <top style="thin">
        <color rgb="FF00B0F0"/>
      </top>
      <bottom/>
      <diagonal/>
    </border>
    <border>
      <left style="thin">
        <color rgb="FFCCCCCC"/>
      </left>
      <right style="thin">
        <color rgb="FFCCCCCC"/>
      </right>
      <top style="thin">
        <color rgb="FF00B0F0"/>
      </top>
      <bottom/>
      <diagonal/>
    </border>
    <border>
      <left style="thin">
        <color rgb="FFCCCCCC"/>
      </left>
      <right style="thin">
        <color rgb="FFCCCCCC"/>
      </right>
      <top style="thin">
        <color rgb="FF00B0F0"/>
      </top>
      <bottom style="thick">
        <color rgb="FF0070C0"/>
      </bottom>
      <diagonal/>
    </border>
    <border>
      <left style="thin">
        <color rgb="FFCCCCCC"/>
      </left>
      <right style="thin">
        <color rgb="FF00B0F0"/>
      </right>
      <top style="thin">
        <color rgb="FF00B0F0"/>
      </top>
      <bottom style="thick">
        <color rgb="FF0070C0"/>
      </bottom>
      <diagonal/>
    </border>
    <border>
      <left style="thin">
        <color rgb="FF00B0F0"/>
      </left>
      <right style="thin">
        <color rgb="FFCCCCCC"/>
      </right>
      <top/>
      <bottom style="thin">
        <color rgb="FF00B0F0"/>
      </bottom>
      <diagonal/>
    </border>
    <border>
      <left style="thin">
        <color rgb="FFCCCCCC"/>
      </left>
      <right style="thin">
        <color rgb="FFCCCCCC"/>
      </right>
      <top/>
      <bottom style="thin">
        <color rgb="FF00B0F0"/>
      </bottom>
      <diagonal/>
    </border>
    <border>
      <left style="thin">
        <color rgb="FFCCCCCC"/>
      </left>
      <right style="thin">
        <color rgb="FF00B0F0"/>
      </right>
      <top/>
      <bottom style="thin">
        <color rgb="FF00B0F0"/>
      </bottom>
      <diagonal/>
    </border>
    <border>
      <left style="thin">
        <color rgb="FFCCCCCC"/>
      </left>
      <right style="thin">
        <color rgb="FFCCCCCC"/>
      </right>
      <top style="thin">
        <color rgb="FF00B0F0"/>
      </top>
      <bottom style="thin">
        <color rgb="FFCCCCCC"/>
      </bottom>
      <diagonal/>
    </border>
    <border>
      <left style="thin">
        <color rgb="FFCCCCCC"/>
      </left>
      <right style="thin">
        <color rgb="FF00B0F0"/>
      </right>
      <top style="thin">
        <color rgb="FF00B0F0"/>
      </top>
      <bottom style="thin">
        <color rgb="FFCCCCCC"/>
      </bottom>
      <diagonal/>
    </border>
    <border>
      <left style="thin">
        <color rgb="FFCCCCCC"/>
      </left>
      <right style="thin">
        <color rgb="FF00B0F0"/>
      </right>
      <top style="thin">
        <color rgb="FFCCCCCC"/>
      </top>
      <bottom style="thin">
        <color rgb="FF00B0F0"/>
      </bottom>
      <diagonal/>
    </border>
    <border>
      <left style="thin">
        <color rgb="FF00B0F0"/>
      </left>
      <right style="thin">
        <color rgb="FFCCCCCC"/>
      </right>
      <top style="thin">
        <color rgb="FF00B0F0"/>
      </top>
      <bottom style="thin">
        <color rgb="FF00B0F0"/>
      </bottom>
      <diagonal/>
    </border>
    <border>
      <left style="thin">
        <color rgb="FFCCCCCC"/>
      </left>
      <right style="thin">
        <color rgb="FFCCCCCC"/>
      </right>
      <top style="thin">
        <color rgb="FF00B0F0"/>
      </top>
      <bottom style="thin">
        <color rgb="FF00B0F0"/>
      </bottom>
      <diagonal/>
    </border>
    <border>
      <left style="thin">
        <color rgb="FFCCCCCC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00B0F0"/>
      </right>
      <top/>
      <bottom style="thick">
        <color rgb="FF0070C0"/>
      </bottom>
      <diagonal/>
    </border>
    <border>
      <left/>
      <right style="thin">
        <color rgb="FFCCCCCC"/>
      </right>
      <top/>
      <bottom/>
      <diagonal/>
    </border>
    <border>
      <left/>
      <right style="thin">
        <color rgb="FFCCCCCC"/>
      </right>
      <top/>
      <bottom style="thin">
        <color rgb="FF00B0F0"/>
      </bottom>
      <diagonal/>
    </border>
    <border>
      <left style="thin">
        <color rgb="FFCCCCCC"/>
      </left>
      <right style="thin">
        <color rgb="FF00B0F0"/>
      </right>
      <top style="thin">
        <color rgb="FF00B0F0"/>
      </top>
      <bottom/>
      <diagonal/>
    </border>
    <border>
      <left/>
      <right style="thin">
        <color rgb="FFCCCCCC"/>
      </right>
      <top style="thin">
        <color rgb="FF00B0F0"/>
      </top>
      <bottom/>
      <diagonal/>
    </border>
    <border>
      <left style="thin">
        <color rgb="FFCCCCCC"/>
      </left>
      <right style="thin">
        <color rgb="FF00B0F0"/>
      </right>
      <top/>
      <bottom/>
      <diagonal/>
    </border>
  </borders>
  <cellStyleXfs count="9">
    <xf numFmtId="0" fontId="0" fillId="0" borderId="0"/>
    <xf numFmtId="43" fontId="32" fillId="0" borderId="0" applyFont="0" applyFill="0" applyBorder="0" applyAlignment="0" applyProtection="0"/>
    <xf numFmtId="0" fontId="34" fillId="0" borderId="0"/>
    <xf numFmtId="0" fontId="2" fillId="0" borderId="0"/>
    <xf numFmtId="9" fontId="34" fillId="0" borderId="0" applyFont="0" applyFill="0" applyBorder="0" applyAlignment="0" applyProtection="0"/>
    <xf numFmtId="0" fontId="34" fillId="0" borderId="0"/>
    <xf numFmtId="0" fontId="34" fillId="0" borderId="0"/>
    <xf numFmtId="0" fontId="1" fillId="0" borderId="0"/>
    <xf numFmtId="9" fontId="32" fillId="0" borderId="0" applyFont="0" applyFill="0" applyBorder="0" applyAlignment="0" applyProtection="0"/>
  </cellStyleXfs>
  <cellXfs count="37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4" fillId="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2" fillId="9" borderId="6" xfId="0" applyFont="1" applyFill="1" applyBorder="1" applyAlignment="1">
      <alignment horizontal="right" vertical="center" wrapText="1"/>
    </xf>
    <xf numFmtId="0" fontId="11" fillId="8" borderId="5" xfId="0" applyFont="1" applyFill="1" applyBorder="1" applyAlignment="1">
      <alignment horizontal="center" vertical="center" wrapText="1"/>
    </xf>
    <xf numFmtId="166" fontId="14" fillId="11" borderId="8" xfId="0" applyNumberFormat="1" applyFont="1" applyFill="1" applyBorder="1" applyAlignment="1">
      <alignment horizontal="right" vertical="center" wrapText="1"/>
    </xf>
    <xf numFmtId="4" fontId="13" fillId="10" borderId="7" xfId="0" applyNumberFormat="1" applyFont="1" applyFill="1" applyBorder="1" applyAlignment="1">
      <alignment horizontal="right" vertical="center" wrapText="1"/>
    </xf>
    <xf numFmtId="0" fontId="18" fillId="15" borderId="12" xfId="0" applyFont="1" applyFill="1" applyBorder="1" applyAlignment="1">
      <alignment horizontal="right" vertical="center" wrapText="1"/>
    </xf>
    <xf numFmtId="0" fontId="17" fillId="14" borderId="11" xfId="0" applyFont="1" applyFill="1" applyBorder="1" applyAlignment="1">
      <alignment horizontal="center" vertical="center" wrapText="1"/>
    </xf>
    <xf numFmtId="166" fontId="21" fillId="18" borderId="15" xfId="0" applyNumberFormat="1" applyFont="1" applyFill="1" applyBorder="1" applyAlignment="1">
      <alignment horizontal="right" vertical="center" wrapText="1"/>
    </xf>
    <xf numFmtId="4" fontId="19" fillId="16" borderId="13" xfId="0" applyNumberFormat="1" applyFont="1" applyFill="1" applyBorder="1" applyAlignment="1">
      <alignment horizontal="right" vertical="center" wrapText="1"/>
    </xf>
    <xf numFmtId="0" fontId="15" fillId="12" borderId="9" xfId="0" applyFont="1" applyFill="1" applyBorder="1" applyAlignment="1">
      <alignment horizontal="left" vertical="center" wrapText="1"/>
    </xf>
    <xf numFmtId="0" fontId="24" fillId="21" borderId="18" xfId="0" applyFont="1" applyFill="1" applyBorder="1" applyAlignment="1">
      <alignment horizontal="right" vertical="center" wrapText="1"/>
    </xf>
    <xf numFmtId="0" fontId="23" fillId="20" borderId="17" xfId="0" applyFont="1" applyFill="1" applyBorder="1" applyAlignment="1">
      <alignment horizontal="center" vertical="center" wrapText="1"/>
    </xf>
    <xf numFmtId="166" fontId="27" fillId="24" borderId="21" xfId="0" applyNumberFormat="1" applyFont="1" applyFill="1" applyBorder="1" applyAlignment="1">
      <alignment horizontal="right" vertical="center" wrapText="1"/>
    </xf>
    <xf numFmtId="4" fontId="25" fillId="22" borderId="19" xfId="0" applyNumberFormat="1" applyFont="1" applyFill="1" applyBorder="1" applyAlignment="1">
      <alignment horizontal="right" vertical="center" wrapText="1"/>
    </xf>
    <xf numFmtId="165" fontId="30" fillId="27" borderId="0" xfId="0" applyNumberFormat="1" applyFont="1" applyFill="1" applyAlignment="1">
      <alignment horizontal="right" vertical="center" wrapText="1"/>
    </xf>
    <xf numFmtId="165" fontId="20" fillId="17" borderId="14" xfId="0" applyNumberFormat="1" applyFont="1" applyFill="1" applyBorder="1" applyAlignment="1">
      <alignment horizontal="right" vertical="center" wrapText="1"/>
    </xf>
    <xf numFmtId="43" fontId="0" fillId="0" borderId="0" xfId="1" applyFont="1" applyAlignment="1">
      <alignment vertical="center"/>
    </xf>
    <xf numFmtId="165" fontId="19" fillId="16" borderId="13" xfId="0" applyNumberFormat="1" applyFont="1" applyFill="1" applyBorder="1" applyAlignment="1">
      <alignment horizontal="right" vertical="center" wrapText="1"/>
    </xf>
    <xf numFmtId="165" fontId="20" fillId="17" borderId="14" xfId="0" applyNumberFormat="1" applyFont="1" applyFill="1" applyBorder="1" applyAlignment="1">
      <alignment vertical="center" wrapText="1"/>
    </xf>
    <xf numFmtId="165" fontId="26" fillId="23" borderId="20" xfId="0" applyNumberFormat="1" applyFont="1" applyFill="1" applyBorder="1" applyAlignment="1">
      <alignment vertical="center" wrapText="1"/>
    </xf>
    <xf numFmtId="167" fontId="18" fillId="15" borderId="12" xfId="0" applyNumberFormat="1" applyFont="1" applyFill="1" applyBorder="1" applyAlignment="1">
      <alignment horizontal="right" vertical="center" wrapText="1"/>
    </xf>
    <xf numFmtId="0" fontId="3" fillId="31" borderId="0" xfId="0" applyFont="1" applyFill="1" applyAlignment="1">
      <alignment horizontal="left" vertical="center" wrapText="1"/>
    </xf>
    <xf numFmtId="0" fontId="9" fillId="31" borderId="0" xfId="0" applyFont="1" applyFill="1" applyAlignment="1">
      <alignment horizontal="left" vertical="center" wrapText="1"/>
    </xf>
    <xf numFmtId="0" fontId="8" fillId="29" borderId="22" xfId="0" applyFont="1" applyFill="1" applyBorder="1" applyAlignment="1">
      <alignment horizontal="left" vertical="center" wrapText="1"/>
    </xf>
    <xf numFmtId="43" fontId="8" fillId="29" borderId="22" xfId="1" applyFont="1" applyFill="1" applyBorder="1" applyAlignment="1">
      <alignment horizontal="right" vertical="center" wrapText="1"/>
    </xf>
    <xf numFmtId="43" fontId="8" fillId="29" borderId="22" xfId="1" applyFont="1" applyFill="1" applyBorder="1" applyAlignment="1">
      <alignment horizontal="left" vertical="center" wrapText="1"/>
    </xf>
    <xf numFmtId="164" fontId="8" fillId="29" borderId="22" xfId="0" applyNumberFormat="1" applyFont="1" applyFill="1" applyBorder="1" applyAlignment="1">
      <alignment horizontal="right" vertical="center" wrapText="1"/>
    </xf>
    <xf numFmtId="0" fontId="10" fillId="30" borderId="22" xfId="0" applyFont="1" applyFill="1" applyBorder="1" applyAlignment="1">
      <alignment horizontal="left" vertical="center" wrapText="1"/>
    </xf>
    <xf numFmtId="0" fontId="10" fillId="30" borderId="22" xfId="0" applyFont="1" applyFill="1" applyBorder="1" applyAlignment="1">
      <alignment horizontal="center" vertical="center" wrapText="1"/>
    </xf>
    <xf numFmtId="43" fontId="10" fillId="30" borderId="22" xfId="1" applyFont="1" applyFill="1" applyBorder="1" applyAlignment="1">
      <alignment horizontal="right" vertical="center" wrapText="1"/>
    </xf>
    <xf numFmtId="164" fontId="10" fillId="30" borderId="2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3" fillId="31" borderId="0" xfId="0" applyFont="1" applyFill="1" applyAlignment="1">
      <alignment vertical="center" wrapText="1"/>
    </xf>
    <xf numFmtId="0" fontId="9" fillId="31" borderId="0" xfId="0" applyFont="1" applyFill="1" applyAlignment="1">
      <alignment vertical="center" wrapText="1"/>
    </xf>
    <xf numFmtId="0" fontId="8" fillId="29" borderId="22" xfId="0" applyFont="1" applyFill="1" applyBorder="1" applyAlignment="1">
      <alignment vertical="center" wrapText="1"/>
    </xf>
    <xf numFmtId="0" fontId="10" fillId="30" borderId="22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horizontal="right" vertical="center" wrapText="1"/>
    </xf>
    <xf numFmtId="43" fontId="9" fillId="31" borderId="0" xfId="1" applyFont="1" applyFill="1" applyAlignment="1">
      <alignment vertical="center" wrapText="1"/>
    </xf>
    <xf numFmtId="43" fontId="3" fillId="31" borderId="0" xfId="1" applyFont="1" applyFill="1" applyAlignment="1">
      <alignment horizontal="right" vertical="center" wrapText="1"/>
    </xf>
    <xf numFmtId="0" fontId="3" fillId="32" borderId="22" xfId="0" applyFont="1" applyFill="1" applyBorder="1" applyAlignment="1">
      <alignment horizontal="center" vertical="center" wrapText="1"/>
    </xf>
    <xf numFmtId="43" fontId="3" fillId="32" borderId="22" xfId="1" applyFont="1" applyFill="1" applyBorder="1" applyAlignment="1">
      <alignment horizontal="center" vertical="center" wrapText="1"/>
    </xf>
    <xf numFmtId="0" fontId="34" fillId="0" borderId="0" xfId="2"/>
    <xf numFmtId="0" fontId="34" fillId="0" borderId="0" xfId="2" applyAlignment="1">
      <alignment horizontal="center"/>
    </xf>
    <xf numFmtId="0" fontId="34" fillId="0" borderId="23" xfId="2" applyBorder="1"/>
    <xf numFmtId="0" fontId="34" fillId="0" borderId="24" xfId="2" applyBorder="1" applyAlignment="1">
      <alignment horizontal="center"/>
    </xf>
    <xf numFmtId="0" fontId="34" fillId="0" borderId="25" xfId="2" applyBorder="1"/>
    <xf numFmtId="0" fontId="34" fillId="0" borderId="26" xfId="3" applyFont="1" applyBorder="1"/>
    <xf numFmtId="0" fontId="34" fillId="0" borderId="0" xfId="3" applyFont="1"/>
    <xf numFmtId="0" fontId="34" fillId="0" borderId="27" xfId="3" applyFont="1" applyBorder="1" applyAlignment="1">
      <alignment horizontal="left"/>
    </xf>
    <xf numFmtId="9" fontId="34" fillId="0" borderId="26" xfId="4" applyBorder="1" applyAlignment="1"/>
    <xf numFmtId="0" fontId="2" fillId="0" borderId="27" xfId="3" applyBorder="1"/>
    <xf numFmtId="4" fontId="34" fillId="0" borderId="26" xfId="3" applyNumberFormat="1" applyFont="1" applyBorder="1"/>
    <xf numFmtId="0" fontId="35" fillId="0" borderId="27" xfId="3" applyFont="1" applyBorder="1" applyAlignment="1">
      <alignment horizontal="left"/>
    </xf>
    <xf numFmtId="10" fontId="35" fillId="33" borderId="28" xfId="4" applyNumberFormat="1" applyFont="1" applyFill="1" applyBorder="1" applyAlignment="1"/>
    <xf numFmtId="0" fontId="35" fillId="33" borderId="29" xfId="3" applyFont="1" applyFill="1" applyBorder="1" applyAlignment="1">
      <alignment horizontal="center"/>
    </xf>
    <xf numFmtId="0" fontId="34" fillId="33" borderId="30" xfId="3" applyFont="1" applyFill="1" applyBorder="1" applyAlignment="1">
      <alignment horizontal="center"/>
    </xf>
    <xf numFmtId="4" fontId="34" fillId="0" borderId="31" xfId="3" applyNumberFormat="1" applyFont="1" applyBorder="1"/>
    <xf numFmtId="10" fontId="35" fillId="0" borderId="31" xfId="3" applyNumberFormat="1" applyFont="1" applyBorder="1"/>
    <xf numFmtId="0" fontId="35" fillId="0" borderId="0" xfId="3" applyFont="1"/>
    <xf numFmtId="10" fontId="34" fillId="0" borderId="31" xfId="3" applyNumberFormat="1" applyFont="1" applyBorder="1"/>
    <xf numFmtId="49" fontId="34" fillId="0" borderId="27" xfId="3" applyNumberFormat="1" applyFont="1" applyBorder="1" applyAlignment="1">
      <alignment horizontal="left"/>
    </xf>
    <xf numFmtId="0" fontId="35" fillId="34" borderId="31" xfId="3" applyFont="1" applyFill="1" applyBorder="1" applyAlignment="1">
      <alignment horizontal="center"/>
    </xf>
    <xf numFmtId="0" fontId="35" fillId="34" borderId="0" xfId="3" applyFont="1" applyFill="1" applyAlignment="1">
      <alignment horizontal="center"/>
    </xf>
    <xf numFmtId="0" fontId="35" fillId="34" borderId="27" xfId="3" applyFont="1" applyFill="1" applyBorder="1" applyAlignment="1">
      <alignment horizontal="center"/>
    </xf>
    <xf numFmtId="49" fontId="36" fillId="0" borderId="27" xfId="5" applyNumberFormat="1" applyFont="1" applyBorder="1" applyAlignment="1">
      <alignment horizontal="left"/>
    </xf>
    <xf numFmtId="0" fontId="34" fillId="0" borderId="28" xfId="2" applyBorder="1"/>
    <xf numFmtId="0" fontId="34" fillId="0" borderId="29" xfId="2" applyBorder="1" applyAlignment="1">
      <alignment horizontal="center"/>
    </xf>
    <xf numFmtId="0" fontId="34" fillId="0" borderId="30" xfId="2" applyBorder="1"/>
    <xf numFmtId="10" fontId="3" fillId="31" borderId="0" xfId="1" applyNumberFormat="1" applyFont="1" applyFill="1" applyAlignment="1">
      <alignment horizontal="left" vertical="center" wrapText="1"/>
    </xf>
    <xf numFmtId="0" fontId="3" fillId="31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2" fillId="19" borderId="16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16" fillId="13" borderId="10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right" vertical="center" wrapText="1"/>
    </xf>
    <xf numFmtId="0" fontId="6" fillId="5" borderId="2" xfId="0" applyFont="1" applyFill="1" applyBorder="1" applyAlignment="1">
      <alignment horizontal="center" vertical="center" wrapText="1"/>
    </xf>
    <xf numFmtId="165" fontId="26" fillId="23" borderId="20" xfId="0" applyNumberFormat="1" applyFont="1" applyFill="1" applyBorder="1" applyAlignment="1">
      <alignment horizontal="right" vertical="center" wrapText="1"/>
    </xf>
    <xf numFmtId="0" fontId="28" fillId="25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31" borderId="22" xfId="0" applyFont="1" applyFill="1" applyBorder="1" applyAlignment="1">
      <alignment horizontal="right" vertical="top" wrapText="1"/>
    </xf>
    <xf numFmtId="0" fontId="10" fillId="30" borderId="22" xfId="0" applyFont="1" applyFill="1" applyBorder="1" applyAlignment="1">
      <alignment horizontal="center" vertical="top" wrapText="1"/>
    </xf>
    <xf numFmtId="0" fontId="10" fillId="30" borderId="22" xfId="0" applyFont="1" applyFill="1" applyBorder="1" applyAlignment="1">
      <alignment horizontal="right" vertical="top" wrapText="1"/>
    </xf>
    <xf numFmtId="4" fontId="10" fillId="30" borderId="22" xfId="0" applyNumberFormat="1" applyFont="1" applyFill="1" applyBorder="1" applyAlignment="1">
      <alignment horizontal="right" vertical="top" wrapText="1"/>
    </xf>
    <xf numFmtId="166" fontId="10" fillId="30" borderId="22" xfId="0" applyNumberFormat="1" applyFont="1" applyFill="1" applyBorder="1" applyAlignment="1">
      <alignment horizontal="right" vertical="top" wrapText="1"/>
    </xf>
    <xf numFmtId="0" fontId="16" fillId="18" borderId="22" xfId="0" applyFont="1" applyFill="1" applyBorder="1" applyAlignment="1">
      <alignment horizontal="center" vertical="top" wrapText="1"/>
    </xf>
    <xf numFmtId="0" fontId="16" fillId="18" borderId="22" xfId="0" applyFont="1" applyFill="1" applyBorder="1" applyAlignment="1">
      <alignment horizontal="right" vertical="top" wrapText="1"/>
    </xf>
    <xf numFmtId="166" fontId="16" fillId="18" borderId="22" xfId="0" applyNumberFormat="1" applyFont="1" applyFill="1" applyBorder="1" applyAlignment="1">
      <alignment horizontal="right" vertical="top" wrapText="1"/>
    </xf>
    <xf numFmtId="0" fontId="16" fillId="24" borderId="22" xfId="0" applyFont="1" applyFill="1" applyBorder="1" applyAlignment="1">
      <alignment horizontal="center" vertical="top" wrapText="1"/>
    </xf>
    <xf numFmtId="0" fontId="16" fillId="24" borderId="22" xfId="0" applyFont="1" applyFill="1" applyBorder="1" applyAlignment="1">
      <alignment horizontal="right" vertical="top" wrapText="1"/>
    </xf>
    <xf numFmtId="4" fontId="16" fillId="24" borderId="22" xfId="0" applyNumberFormat="1" applyFont="1" applyFill="1" applyBorder="1" applyAlignment="1">
      <alignment horizontal="right" vertical="top" wrapText="1"/>
    </xf>
    <xf numFmtId="166" fontId="16" fillId="24" borderId="22" xfId="0" applyNumberFormat="1" applyFont="1" applyFill="1" applyBorder="1" applyAlignment="1">
      <alignment horizontal="right" vertical="top" wrapText="1"/>
    </xf>
    <xf numFmtId="0" fontId="16" fillId="18" borderId="22" xfId="0" applyFont="1" applyFill="1" applyBorder="1" applyAlignment="1">
      <alignment horizontal="left" vertical="top" wrapText="1"/>
    </xf>
    <xf numFmtId="0" fontId="3" fillId="31" borderId="22" xfId="0" applyFont="1" applyFill="1" applyBorder="1" applyAlignment="1">
      <alignment horizontal="center" vertical="top" wrapText="1"/>
    </xf>
    <xf numFmtId="0" fontId="16" fillId="24" borderId="22" xfId="0" applyFont="1" applyFill="1" applyBorder="1" applyAlignment="1">
      <alignment horizontal="left" vertical="top" wrapText="1"/>
    </xf>
    <xf numFmtId="0" fontId="3" fillId="31" borderId="22" xfId="0" applyFont="1" applyFill="1" applyBorder="1" applyAlignment="1">
      <alignment horizontal="left" vertical="top" wrapText="1"/>
    </xf>
    <xf numFmtId="0" fontId="10" fillId="30" borderId="22" xfId="0" applyFont="1" applyFill="1" applyBorder="1" applyAlignment="1">
      <alignment horizontal="left" vertical="top" wrapText="1"/>
    </xf>
    <xf numFmtId="0" fontId="0" fillId="35" borderId="0" xfId="0" applyFill="1" applyAlignment="1">
      <alignment vertical="center"/>
    </xf>
    <xf numFmtId="0" fontId="0" fillId="0" borderId="0" xfId="0" applyAlignment="1">
      <alignment vertical="center"/>
    </xf>
    <xf numFmtId="0" fontId="16" fillId="36" borderId="10" xfId="0" applyFont="1" applyFill="1" applyBorder="1" applyAlignment="1">
      <alignment horizontal="left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0" fillId="36" borderId="22" xfId="0" applyFont="1" applyFill="1" applyBorder="1" applyAlignment="1">
      <alignment horizontal="left" vertical="center" wrapText="1"/>
    </xf>
    <xf numFmtId="0" fontId="3" fillId="35" borderId="22" xfId="0" applyFont="1" applyFill="1" applyBorder="1" applyAlignment="1">
      <alignment horizontal="left" vertical="center" wrapText="1"/>
    </xf>
    <xf numFmtId="0" fontId="3" fillId="35" borderId="22" xfId="0" applyFont="1" applyFill="1" applyBorder="1" applyAlignment="1">
      <alignment horizontal="right" vertical="center" wrapText="1"/>
    </xf>
    <xf numFmtId="0" fontId="3" fillId="35" borderId="22" xfId="0" applyFont="1" applyFill="1" applyBorder="1" applyAlignment="1">
      <alignment horizontal="center" vertical="center" wrapText="1"/>
    </xf>
    <xf numFmtId="0" fontId="10" fillId="30" borderId="22" xfId="0" applyFont="1" applyFill="1" applyBorder="1" applyAlignment="1">
      <alignment horizontal="right" vertical="center" wrapText="1"/>
    </xf>
    <xf numFmtId="166" fontId="10" fillId="30" borderId="22" xfId="0" applyNumberFormat="1" applyFont="1" applyFill="1" applyBorder="1" applyAlignment="1">
      <alignment horizontal="right" vertical="center" wrapText="1"/>
    </xf>
    <xf numFmtId="4" fontId="10" fillId="30" borderId="22" xfId="0" applyNumberFormat="1" applyFont="1" applyFill="1" applyBorder="1" applyAlignment="1">
      <alignment horizontal="right" vertical="center" wrapText="1"/>
    </xf>
    <xf numFmtId="0" fontId="3" fillId="31" borderId="22" xfId="0" applyFont="1" applyFill="1" applyBorder="1" applyAlignment="1">
      <alignment horizontal="right" vertical="center" wrapText="1"/>
    </xf>
    <xf numFmtId="0" fontId="16" fillId="24" borderId="22" xfId="0" applyFont="1" applyFill="1" applyBorder="1" applyAlignment="1">
      <alignment horizontal="left" vertical="center" wrapText="1"/>
    </xf>
    <xf numFmtId="0" fontId="16" fillId="24" borderId="22" xfId="0" applyFont="1" applyFill="1" applyBorder="1" applyAlignment="1">
      <alignment horizontal="right" vertical="center" wrapText="1"/>
    </xf>
    <xf numFmtId="166" fontId="16" fillId="24" borderId="22" xfId="0" applyNumberFormat="1" applyFont="1" applyFill="1" applyBorder="1" applyAlignment="1">
      <alignment horizontal="right" vertical="center" wrapText="1"/>
    </xf>
    <xf numFmtId="4" fontId="16" fillId="24" borderId="22" xfId="0" applyNumberFormat="1" applyFont="1" applyFill="1" applyBorder="1" applyAlignment="1">
      <alignment horizontal="right" vertical="center" wrapText="1"/>
    </xf>
    <xf numFmtId="165" fontId="16" fillId="24" borderId="22" xfId="0" applyNumberFormat="1" applyFont="1" applyFill="1" applyBorder="1" applyAlignment="1">
      <alignment horizontal="right" vertical="center" wrapText="1"/>
    </xf>
    <xf numFmtId="165" fontId="9" fillId="31" borderId="0" xfId="0" applyNumberFormat="1" applyFont="1" applyFill="1" applyAlignment="1">
      <alignment horizontal="right" vertical="center" wrapText="1"/>
    </xf>
    <xf numFmtId="0" fontId="3" fillId="31" borderId="22" xfId="0" applyFont="1" applyFill="1" applyBorder="1" applyAlignment="1">
      <alignment horizontal="left" vertical="center" wrapText="1"/>
    </xf>
    <xf numFmtId="0" fontId="16" fillId="24" borderId="22" xfId="0" applyFont="1" applyFill="1" applyBorder="1" applyAlignment="1">
      <alignment horizontal="center" vertical="center" wrapText="1"/>
    </xf>
    <xf numFmtId="0" fontId="3" fillId="31" borderId="22" xfId="0" applyFont="1" applyFill="1" applyBorder="1" applyAlignment="1">
      <alignment horizontal="center" vertical="center" wrapText="1"/>
    </xf>
    <xf numFmtId="0" fontId="16" fillId="18" borderId="22" xfId="0" applyFont="1" applyFill="1" applyBorder="1" applyAlignment="1">
      <alignment horizontal="left" vertical="center" wrapText="1"/>
    </xf>
    <xf numFmtId="0" fontId="16" fillId="18" borderId="22" xfId="0" applyFont="1" applyFill="1" applyBorder="1" applyAlignment="1">
      <alignment horizontal="right" vertical="center" wrapText="1"/>
    </xf>
    <xf numFmtId="166" fontId="16" fillId="18" borderId="22" xfId="0" applyNumberFormat="1" applyFont="1" applyFill="1" applyBorder="1" applyAlignment="1">
      <alignment horizontal="right" vertical="center" wrapText="1"/>
    </xf>
    <xf numFmtId="0" fontId="16" fillId="18" borderId="22" xfId="0" applyFont="1" applyFill="1" applyBorder="1" applyAlignment="1">
      <alignment horizontal="center" vertical="center" wrapText="1"/>
    </xf>
    <xf numFmtId="165" fontId="16" fillId="18" borderId="22" xfId="0" applyNumberFormat="1" applyFont="1" applyFill="1" applyBorder="1" applyAlignment="1">
      <alignment horizontal="right" vertical="center" wrapText="1"/>
    </xf>
    <xf numFmtId="0" fontId="10" fillId="30" borderId="9" xfId="0" applyFont="1" applyFill="1" applyBorder="1" applyAlignment="1">
      <alignment horizontal="left" vertical="center" wrapText="1"/>
    </xf>
    <xf numFmtId="43" fontId="19" fillId="16" borderId="13" xfId="1" applyFont="1" applyFill="1" applyBorder="1" applyAlignment="1">
      <alignment horizontal="right" vertical="center" wrapText="1"/>
    </xf>
    <xf numFmtId="0" fontId="10" fillId="9" borderId="6" xfId="0" applyFont="1" applyFill="1" applyBorder="1" applyAlignment="1">
      <alignment horizontal="left" vertical="center" wrapText="1"/>
    </xf>
    <xf numFmtId="0" fontId="16" fillId="21" borderId="18" xfId="0" applyFont="1" applyFill="1" applyBorder="1" applyAlignment="1">
      <alignment horizontal="right" vertical="center" wrapText="1"/>
    </xf>
    <xf numFmtId="0" fontId="15" fillId="37" borderId="9" xfId="0" applyFont="1" applyFill="1" applyBorder="1" applyAlignment="1">
      <alignment horizontal="left" vertical="center" wrapText="1"/>
    </xf>
    <xf numFmtId="0" fontId="3" fillId="31" borderId="32" xfId="0" applyFont="1" applyFill="1" applyBorder="1" applyAlignment="1">
      <alignment horizontal="left" vertical="top" wrapText="1"/>
    </xf>
    <xf numFmtId="0" fontId="3" fillId="31" borderId="33" xfId="0" applyFont="1" applyFill="1" applyBorder="1" applyAlignment="1">
      <alignment horizontal="right" vertical="top" wrapText="1"/>
    </xf>
    <xf numFmtId="0" fontId="10" fillId="30" borderId="32" xfId="0" applyFont="1" applyFill="1" applyBorder="1" applyAlignment="1">
      <alignment horizontal="left" vertical="top" wrapText="1"/>
    </xf>
    <xf numFmtId="4" fontId="10" fillId="30" borderId="33" xfId="0" applyNumberFormat="1" applyFont="1" applyFill="1" applyBorder="1" applyAlignment="1">
      <alignment horizontal="right" vertical="top" wrapText="1"/>
    </xf>
    <xf numFmtId="0" fontId="16" fillId="18" borderId="32" xfId="0" applyFont="1" applyFill="1" applyBorder="1" applyAlignment="1">
      <alignment horizontal="left" vertical="top" wrapText="1"/>
    </xf>
    <xf numFmtId="4" fontId="16" fillId="18" borderId="22" xfId="0" applyNumberFormat="1" applyFont="1" applyFill="1" applyBorder="1" applyAlignment="1">
      <alignment horizontal="right" vertical="top" wrapText="1"/>
    </xf>
    <xf numFmtId="4" fontId="16" fillId="18" borderId="33" xfId="0" applyNumberFormat="1" applyFont="1" applyFill="1" applyBorder="1" applyAlignment="1">
      <alignment horizontal="right" vertical="top" wrapText="1"/>
    </xf>
    <xf numFmtId="0" fontId="16" fillId="24" borderId="32" xfId="0" applyFont="1" applyFill="1" applyBorder="1" applyAlignment="1">
      <alignment horizontal="left" vertical="top" wrapText="1"/>
    </xf>
    <xf numFmtId="4" fontId="16" fillId="24" borderId="33" xfId="0" applyNumberFormat="1" applyFont="1" applyFill="1" applyBorder="1" applyAlignment="1">
      <alignment horizontal="right" vertical="top" wrapText="1"/>
    </xf>
    <xf numFmtId="0" fontId="16" fillId="31" borderId="34" xfId="0" applyFont="1" applyFill="1" applyBorder="1" applyAlignment="1">
      <alignment horizontal="right" vertical="top" wrapText="1"/>
    </xf>
    <xf numFmtId="0" fontId="16" fillId="31" borderId="0" xfId="0" applyFont="1" applyFill="1" applyAlignment="1">
      <alignment horizontal="right" vertical="top" wrapText="1"/>
    </xf>
    <xf numFmtId="4" fontId="16" fillId="31" borderId="0" xfId="0" applyNumberFormat="1" applyFont="1" applyFill="1" applyAlignment="1">
      <alignment horizontal="right" vertical="top" wrapText="1"/>
    </xf>
    <xf numFmtId="4" fontId="16" fillId="31" borderId="35" xfId="0" applyNumberFormat="1" applyFont="1" applyFill="1" applyBorder="1" applyAlignment="1">
      <alignment horizontal="right" vertical="top" wrapText="1"/>
    </xf>
    <xf numFmtId="0" fontId="3" fillId="31" borderId="37" xfId="0" applyFont="1" applyFill="1" applyBorder="1" applyAlignment="1">
      <alignment horizontal="right" vertical="top" wrapText="1"/>
    </xf>
    <xf numFmtId="0" fontId="3" fillId="31" borderId="38" xfId="0" applyFont="1" applyFill="1" applyBorder="1" applyAlignment="1">
      <alignment horizontal="center" vertical="top" wrapText="1"/>
    </xf>
    <xf numFmtId="0" fontId="3" fillId="31" borderId="38" xfId="0" applyFont="1" applyFill="1" applyBorder="1" applyAlignment="1">
      <alignment horizontal="right" vertical="top" wrapText="1"/>
    </xf>
    <xf numFmtId="0" fontId="3" fillId="31" borderId="39" xfId="0" applyFont="1" applyFill="1" applyBorder="1" applyAlignment="1">
      <alignment horizontal="left" vertical="top" wrapText="1"/>
    </xf>
    <xf numFmtId="0" fontId="3" fillId="31" borderId="38" xfId="0" applyFont="1" applyFill="1" applyBorder="1" applyAlignment="1">
      <alignment horizontal="left" vertical="top" wrapText="1"/>
    </xf>
    <xf numFmtId="165" fontId="30" fillId="27" borderId="36" xfId="0" applyNumberFormat="1" applyFont="1" applyFill="1" applyBorder="1" applyAlignment="1">
      <alignment horizontal="right" vertical="center" wrapText="1"/>
    </xf>
    <xf numFmtId="0" fontId="39" fillId="0" borderId="40" xfId="2" applyFont="1" applyBorder="1"/>
    <xf numFmtId="0" fontId="39" fillId="0" borderId="41" xfId="2" applyFont="1" applyBorder="1"/>
    <xf numFmtId="0" fontId="39" fillId="0" borderId="42" xfId="2" applyFont="1" applyBorder="1"/>
    <xf numFmtId="0" fontId="39" fillId="0" borderId="0" xfId="2" applyFont="1"/>
    <xf numFmtId="0" fontId="41" fillId="0" borderId="34" xfId="2" applyFont="1" applyBorder="1" applyAlignment="1">
      <alignment horizontal="left" vertical="top"/>
    </xf>
    <xf numFmtId="0" fontId="37" fillId="0" borderId="0" xfId="2" applyFont="1" applyAlignment="1">
      <alignment vertical="top" wrapText="1"/>
    </xf>
    <xf numFmtId="0" fontId="41" fillId="0" borderId="0" xfId="2" applyFont="1" applyAlignment="1">
      <alignment vertical="top" wrapText="1"/>
    </xf>
    <xf numFmtId="0" fontId="41" fillId="0" borderId="0" xfId="2" applyFont="1"/>
    <xf numFmtId="0" fontId="41" fillId="0" borderId="0" xfId="2" applyFont="1" applyAlignment="1">
      <alignment vertical="center"/>
    </xf>
    <xf numFmtId="0" fontId="42" fillId="0" borderId="0" xfId="2" applyFont="1" applyAlignment="1">
      <alignment vertical="center"/>
    </xf>
    <xf numFmtId="0" fontId="42" fillId="0" borderId="0" xfId="6" applyFont="1"/>
    <xf numFmtId="0" fontId="42" fillId="0" borderId="35" xfId="6" applyFont="1" applyBorder="1"/>
    <xf numFmtId="0" fontId="41" fillId="0" borderId="34" xfId="2" applyFont="1" applyBorder="1" applyAlignment="1">
      <alignment horizontal="center"/>
    </xf>
    <xf numFmtId="0" fontId="37" fillId="0" borderId="0" xfId="2" applyFont="1" applyAlignment="1">
      <alignment horizontal="center"/>
    </xf>
    <xf numFmtId="0" fontId="41" fillId="0" borderId="0" xfId="2" applyFont="1" applyAlignment="1">
      <alignment horizontal="center"/>
    </xf>
    <xf numFmtId="0" fontId="41" fillId="0" borderId="35" xfId="2" applyFont="1" applyBorder="1" applyAlignment="1">
      <alignment horizontal="center"/>
    </xf>
    <xf numFmtId="0" fontId="37" fillId="0" borderId="47" xfId="6" applyFont="1" applyBorder="1"/>
    <xf numFmtId="2" fontId="36" fillId="0" borderId="47" xfId="6" applyNumberFormat="1" applyFont="1" applyBorder="1"/>
    <xf numFmtId="0" fontId="34" fillId="0" borderId="47" xfId="6" applyBorder="1"/>
    <xf numFmtId="0" fontId="34" fillId="0" borderId="48" xfId="6" applyBorder="1"/>
    <xf numFmtId="0" fontId="43" fillId="0" borderId="34" xfId="2" applyFont="1" applyBorder="1" applyAlignment="1">
      <alignment horizontal="center"/>
    </xf>
    <xf numFmtId="0" fontId="43" fillId="0" borderId="0" xfId="2" applyFont="1" applyAlignment="1">
      <alignment horizontal="center"/>
    </xf>
    <xf numFmtId="0" fontId="36" fillId="0" borderId="0" xfId="6" applyFont="1" applyAlignment="1">
      <alignment horizontal="center" vertical="center"/>
    </xf>
    <xf numFmtId="0" fontId="43" fillId="0" borderId="35" xfId="2" applyFont="1" applyBorder="1" applyAlignment="1">
      <alignment horizontal="center"/>
    </xf>
    <xf numFmtId="0" fontId="37" fillId="0" borderId="0" xfId="6" applyFont="1" applyAlignment="1">
      <alignment horizontal="center" vertical="center"/>
    </xf>
    <xf numFmtId="2" fontId="44" fillId="0" borderId="0" xfId="6" applyNumberFormat="1" applyFont="1" applyAlignment="1">
      <alignment horizontal="center" vertical="center"/>
    </xf>
    <xf numFmtId="4" fontId="35" fillId="0" borderId="0" xfId="2" applyNumberFormat="1" applyFont="1" applyAlignment="1">
      <alignment horizontal="center"/>
    </xf>
    <xf numFmtId="0" fontId="45" fillId="0" borderId="34" xfId="6" applyFont="1" applyBorder="1" applyAlignment="1">
      <alignment horizontal="center" vertical="center"/>
    </xf>
    <xf numFmtId="0" fontId="45" fillId="0" borderId="0" xfId="6" applyFont="1" applyAlignment="1">
      <alignment horizontal="center" vertical="center"/>
    </xf>
    <xf numFmtId="0" fontId="34" fillId="0" borderId="0" xfId="6"/>
    <xf numFmtId="0" fontId="34" fillId="0" borderId="35" xfId="6" applyBorder="1"/>
    <xf numFmtId="0" fontId="37" fillId="0" borderId="34" xfId="6" applyFont="1" applyBorder="1"/>
    <xf numFmtId="0" fontId="37" fillId="0" borderId="0" xfId="6" applyFont="1"/>
    <xf numFmtId="168" fontId="36" fillId="0" borderId="0" xfId="6" applyNumberFormat="1" applyFont="1" applyAlignment="1">
      <alignment vertical="center"/>
    </xf>
    <xf numFmtId="0" fontId="37" fillId="0" borderId="0" xfId="6" applyFont="1" applyAlignment="1">
      <alignment vertical="center"/>
    </xf>
    <xf numFmtId="0" fontId="34" fillId="0" borderId="34" xfId="6" applyBorder="1"/>
    <xf numFmtId="0" fontId="41" fillId="0" borderId="0" xfId="2" applyFont="1" applyAlignment="1">
      <alignment horizontal="center" vertical="center"/>
    </xf>
    <xf numFmtId="2" fontId="36" fillId="0" borderId="0" xfId="6" applyNumberFormat="1" applyFont="1" applyAlignment="1">
      <alignment horizontal="right" vertical="center"/>
    </xf>
    <xf numFmtId="4" fontId="34" fillId="0" borderId="0" xfId="6" applyNumberFormat="1"/>
    <xf numFmtId="0" fontId="36" fillId="0" borderId="0" xfId="6" applyFont="1"/>
    <xf numFmtId="0" fontId="34" fillId="0" borderId="49" xfId="6" applyBorder="1"/>
    <xf numFmtId="0" fontId="34" fillId="0" borderId="50" xfId="6" applyBorder="1"/>
    <xf numFmtId="0" fontId="34" fillId="0" borderId="51" xfId="6" applyBorder="1"/>
    <xf numFmtId="4" fontId="35" fillId="38" borderId="0" xfId="2" applyNumberFormat="1" applyFont="1" applyFill="1" applyAlignment="1">
      <alignment horizontal="center"/>
    </xf>
    <xf numFmtId="0" fontId="34" fillId="38" borderId="0" xfId="6" applyFill="1"/>
    <xf numFmtId="0" fontId="34" fillId="38" borderId="0" xfId="2" applyFill="1"/>
    <xf numFmtId="0" fontId="34" fillId="38" borderId="35" xfId="2" applyFill="1" applyBorder="1"/>
    <xf numFmtId="0" fontId="39" fillId="0" borderId="52" xfId="2" applyFont="1" applyBorder="1"/>
    <xf numFmtId="0" fontId="39" fillId="0" borderId="53" xfId="2" applyFont="1" applyBorder="1"/>
    <xf numFmtId="0" fontId="39" fillId="0" borderId="54" xfId="2" applyFont="1" applyBorder="1"/>
    <xf numFmtId="0" fontId="39" fillId="0" borderId="27" xfId="2" applyFont="1" applyBorder="1"/>
    <xf numFmtId="0" fontId="39" fillId="0" borderId="25" xfId="2" applyFont="1" applyBorder="1"/>
    <xf numFmtId="0" fontId="39" fillId="0" borderId="24" xfId="2" applyFont="1" applyBorder="1"/>
    <xf numFmtId="0" fontId="38" fillId="39" borderId="0" xfId="7" applyFont="1" applyFill="1" applyAlignment="1">
      <alignment horizontal="center" vertical="top"/>
    </xf>
    <xf numFmtId="0" fontId="39" fillId="39" borderId="0" xfId="2" applyFont="1" applyFill="1"/>
    <xf numFmtId="0" fontId="38" fillId="39" borderId="0" xfId="7" applyFont="1" applyFill="1" applyAlignment="1">
      <alignment horizontal="center"/>
    </xf>
    <xf numFmtId="0" fontId="38" fillId="39" borderId="0" xfId="7" applyFont="1" applyFill="1" applyAlignment="1">
      <alignment horizontal="left"/>
    </xf>
    <xf numFmtId="0" fontId="46" fillId="39" borderId="0" xfId="7" applyFont="1" applyFill="1" applyAlignment="1">
      <alignment horizontal="center"/>
    </xf>
    <xf numFmtId="0" fontId="47" fillId="39" borderId="0" xfId="2" applyFont="1" applyFill="1"/>
    <xf numFmtId="0" fontId="48" fillId="0" borderId="0" xfId="2" applyFont="1"/>
    <xf numFmtId="0" fontId="16" fillId="0" borderId="0" xfId="0" applyFont="1" applyAlignment="1">
      <alignment vertical="center"/>
    </xf>
    <xf numFmtId="0" fontId="39" fillId="0" borderId="0" xfId="2" applyFont="1" applyAlignment="1">
      <alignment vertical="center"/>
    </xf>
    <xf numFmtId="0" fontId="39" fillId="0" borderId="0" xfId="2" applyFont="1" applyAlignment="1">
      <alignment vertical="center" wrapText="1"/>
    </xf>
    <xf numFmtId="0" fontId="34" fillId="0" borderId="49" xfId="6" applyBorder="1" applyAlignment="1">
      <alignment vertical="center"/>
    </xf>
    <xf numFmtId="43" fontId="49" fillId="0" borderId="50" xfId="1" applyFont="1" applyBorder="1" applyAlignment="1">
      <alignment vertical="center"/>
    </xf>
    <xf numFmtId="0" fontId="41" fillId="0" borderId="46" xfId="2" applyFont="1" applyBorder="1" applyAlignment="1">
      <alignment vertical="center"/>
    </xf>
    <xf numFmtId="0" fontId="41" fillId="0" borderId="47" xfId="2" applyFont="1" applyBorder="1" applyAlignment="1">
      <alignment vertical="center"/>
    </xf>
    <xf numFmtId="0" fontId="34" fillId="0" borderId="47" xfId="6" applyBorder="1" applyAlignment="1">
      <alignment vertical="center"/>
    </xf>
    <xf numFmtId="0" fontId="35" fillId="38" borderId="34" xfId="2" applyFont="1" applyFill="1" applyBorder="1" applyAlignment="1">
      <alignment vertical="center"/>
    </xf>
    <xf numFmtId="0" fontId="35" fillId="38" borderId="0" xfId="2" applyFont="1" applyFill="1" applyAlignment="1">
      <alignment vertical="center"/>
    </xf>
    <xf numFmtId="4" fontId="35" fillId="38" borderId="0" xfId="2" applyNumberFormat="1" applyFont="1" applyFill="1" applyAlignment="1">
      <alignment horizontal="center" vertical="center"/>
    </xf>
    <xf numFmtId="0" fontId="34" fillId="38" borderId="0" xfId="6" applyFill="1" applyAlignment="1">
      <alignment vertical="center"/>
    </xf>
    <xf numFmtId="0" fontId="34" fillId="38" borderId="0" xfId="2" applyFill="1" applyAlignment="1">
      <alignment vertical="center"/>
    </xf>
    <xf numFmtId="0" fontId="39" fillId="0" borderId="52" xfId="2" applyFont="1" applyBorder="1" applyAlignment="1">
      <alignment vertical="center"/>
    </xf>
    <xf numFmtId="0" fontId="39" fillId="0" borderId="53" xfId="2" applyFont="1" applyBorder="1" applyAlignment="1">
      <alignment vertical="center"/>
    </xf>
    <xf numFmtId="0" fontId="39" fillId="0" borderId="27" xfId="2" applyFont="1" applyBorder="1" applyAlignment="1">
      <alignment vertical="center"/>
    </xf>
    <xf numFmtId="0" fontId="39" fillId="0" borderId="25" xfId="2" applyFont="1" applyBorder="1" applyAlignment="1">
      <alignment vertical="center"/>
    </xf>
    <xf numFmtId="0" fontId="39" fillId="0" borderId="24" xfId="2" applyFont="1" applyBorder="1" applyAlignment="1">
      <alignment vertical="center"/>
    </xf>
    <xf numFmtId="0" fontId="38" fillId="39" borderId="0" xfId="7" applyFont="1" applyFill="1" applyAlignment="1">
      <alignment horizontal="center" vertical="center"/>
    </xf>
    <xf numFmtId="0" fontId="39" fillId="39" borderId="0" xfId="2" applyFont="1" applyFill="1" applyAlignment="1">
      <alignment vertical="center"/>
    </xf>
    <xf numFmtId="0" fontId="38" fillId="39" borderId="0" xfId="7" applyFont="1" applyFill="1" applyAlignment="1">
      <alignment horizontal="left" vertical="center"/>
    </xf>
    <xf numFmtId="0" fontId="46" fillId="39" borderId="0" xfId="7" applyFont="1" applyFill="1" applyAlignment="1">
      <alignment horizontal="center" vertical="center"/>
    </xf>
    <xf numFmtId="0" fontId="47" fillId="39" borderId="0" xfId="2" applyFont="1" applyFill="1" applyAlignment="1">
      <alignment vertical="center"/>
    </xf>
    <xf numFmtId="0" fontId="48" fillId="0" borderId="0" xfId="2" applyFont="1" applyAlignment="1">
      <alignment vertical="center"/>
    </xf>
    <xf numFmtId="43" fontId="49" fillId="0" borderId="50" xfId="1" applyFont="1" applyBorder="1" applyAlignment="1">
      <alignment horizontal="center" vertical="center"/>
    </xf>
    <xf numFmtId="0" fontId="34" fillId="0" borderId="47" xfId="6" applyBorder="1" applyAlignment="1">
      <alignment horizontal="center" vertical="center"/>
    </xf>
    <xf numFmtId="0" fontId="39" fillId="0" borderId="53" xfId="2" applyFont="1" applyBorder="1" applyAlignment="1">
      <alignment horizontal="center" vertical="center"/>
    </xf>
    <xf numFmtId="0" fontId="39" fillId="0" borderId="0" xfId="2" applyFont="1" applyAlignment="1">
      <alignment horizontal="center" vertical="center"/>
    </xf>
    <xf numFmtId="0" fontId="39" fillId="0" borderId="24" xfId="2" applyFont="1" applyBorder="1" applyAlignment="1">
      <alignment horizontal="center" vertical="center"/>
    </xf>
    <xf numFmtId="0" fontId="41" fillId="0" borderId="31" xfId="2" applyFont="1" applyBorder="1" applyAlignment="1">
      <alignment horizontal="center" vertical="center" wrapText="1"/>
    </xf>
    <xf numFmtId="43" fontId="35" fillId="40" borderId="31" xfId="2" applyNumberFormat="1" applyFont="1" applyFill="1" applyBorder="1" applyAlignment="1">
      <alignment horizontal="center" vertical="center" wrapText="1"/>
    </xf>
    <xf numFmtId="0" fontId="34" fillId="0" borderId="31" xfId="6" applyFont="1" applyBorder="1" applyAlignment="1">
      <alignment vertical="center"/>
    </xf>
    <xf numFmtId="43" fontId="34" fillId="0" borderId="31" xfId="1" applyFont="1" applyBorder="1" applyAlignment="1">
      <alignment horizontal="center" vertical="center"/>
    </xf>
    <xf numFmtId="43" fontId="34" fillId="0" borderId="31" xfId="2" applyNumberFormat="1" applyFont="1" applyBorder="1" applyAlignment="1">
      <alignment horizontal="center" vertical="center" wrapText="1"/>
    </xf>
    <xf numFmtId="43" fontId="34" fillId="0" borderId="31" xfId="1" applyFont="1" applyBorder="1" applyAlignment="1">
      <alignment vertical="center"/>
    </xf>
    <xf numFmtId="0" fontId="3" fillId="31" borderId="0" xfId="0" applyFont="1" applyFill="1" applyAlignment="1">
      <alignment horizontal="left" vertical="center" wrapText="1"/>
    </xf>
    <xf numFmtId="0" fontId="9" fillId="31" borderId="0" xfId="0" applyFont="1" applyFill="1" applyAlignment="1">
      <alignment horizontal="left" vertical="center" wrapText="1"/>
    </xf>
    <xf numFmtId="0" fontId="3" fillId="31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6" fillId="24" borderId="22" xfId="0" applyFont="1" applyFill="1" applyBorder="1" applyAlignment="1">
      <alignment horizontal="left" vertical="top" wrapText="1"/>
    </xf>
    <xf numFmtId="0" fontId="16" fillId="31" borderId="0" xfId="0" applyFont="1" applyFill="1" applyAlignment="1">
      <alignment horizontal="right" vertical="top" wrapText="1"/>
    </xf>
    <xf numFmtId="0" fontId="3" fillId="31" borderId="22" xfId="0" applyFont="1" applyFill="1" applyBorder="1" applyAlignment="1">
      <alignment horizontal="left" vertical="top" wrapText="1"/>
    </xf>
    <xf numFmtId="0" fontId="10" fillId="30" borderId="22" xfId="0" applyFont="1" applyFill="1" applyBorder="1" applyAlignment="1">
      <alignment horizontal="left" vertical="top" wrapText="1"/>
    </xf>
    <xf numFmtId="0" fontId="16" fillId="18" borderId="22" xfId="0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horizontal="right" vertical="center" wrapText="1"/>
    </xf>
    <xf numFmtId="0" fontId="29" fillId="26" borderId="0" xfId="0" applyFont="1" applyFill="1" applyAlignment="1">
      <alignment horizontal="right" vertical="center" wrapText="1"/>
    </xf>
    <xf numFmtId="0" fontId="9" fillId="31" borderId="36" xfId="0" applyFont="1" applyFill="1" applyBorder="1" applyAlignment="1">
      <alignment horizontal="right" vertical="center" wrapText="1"/>
    </xf>
    <xf numFmtId="0" fontId="29" fillId="26" borderId="36" xfId="0" applyFont="1" applyFill="1" applyBorder="1" applyAlignment="1">
      <alignment horizontal="right" vertical="center" wrapText="1"/>
    </xf>
    <xf numFmtId="0" fontId="3" fillId="31" borderId="38" xfId="0" applyFont="1" applyFill="1" applyBorder="1" applyAlignment="1">
      <alignment horizontal="left" vertical="top" wrapText="1"/>
    </xf>
    <xf numFmtId="0" fontId="31" fillId="28" borderId="0" xfId="0" applyFont="1" applyFill="1" applyAlignment="1">
      <alignment horizontal="left" vertical="center" wrapText="1"/>
    </xf>
    <xf numFmtId="0" fontId="16" fillId="13" borderId="1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22" fillId="19" borderId="16" xfId="0" applyFont="1" applyFill="1" applyBorder="1" applyAlignment="1">
      <alignment horizontal="left" vertical="center" wrapText="1"/>
    </xf>
    <xf numFmtId="165" fontId="26" fillId="23" borderId="20" xfId="0" applyNumberFormat="1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0" fontId="28" fillId="25" borderId="0" xfId="0" applyFont="1" applyFill="1" applyAlignment="1">
      <alignment horizontal="left" vertical="center" wrapText="1"/>
    </xf>
    <xf numFmtId="0" fontId="3" fillId="31" borderId="22" xfId="0" applyFont="1" applyFill="1" applyBorder="1" applyAlignment="1">
      <alignment horizontal="center" vertical="center" wrapText="1"/>
    </xf>
    <xf numFmtId="0" fontId="3" fillId="31" borderId="22" xfId="0" applyFont="1" applyFill="1" applyBorder="1" applyAlignment="1">
      <alignment horizontal="right" vertical="center" wrapText="1"/>
    </xf>
    <xf numFmtId="0" fontId="9" fillId="31" borderId="0" xfId="0" applyFont="1" applyFill="1" applyAlignment="1">
      <alignment horizontal="right" vertical="center" wrapText="1"/>
    </xf>
    <xf numFmtId="165" fontId="16" fillId="24" borderId="22" xfId="0" applyNumberFormat="1" applyFont="1" applyFill="1" applyBorder="1" applyAlignment="1">
      <alignment horizontal="right" vertical="center" wrapText="1"/>
    </xf>
    <xf numFmtId="0" fontId="16" fillId="24" borderId="22" xfId="0" applyFont="1" applyFill="1" applyBorder="1" applyAlignment="1">
      <alignment horizontal="left" vertical="center" wrapText="1"/>
    </xf>
    <xf numFmtId="165" fontId="16" fillId="18" borderId="22" xfId="0" applyNumberFormat="1" applyFont="1" applyFill="1" applyBorder="1" applyAlignment="1">
      <alignment horizontal="right" vertical="center" wrapText="1"/>
    </xf>
    <xf numFmtId="0" fontId="16" fillId="18" borderId="2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5" borderId="0" xfId="0" applyFont="1" applyFill="1" applyAlignment="1">
      <alignment horizontal="left" vertical="center" wrapText="1"/>
    </xf>
    <xf numFmtId="0" fontId="10" fillId="30" borderId="22" xfId="0" applyFont="1" applyFill="1" applyBorder="1" applyAlignment="1">
      <alignment horizontal="left" vertical="center" wrapText="1"/>
    </xf>
    <xf numFmtId="0" fontId="3" fillId="31" borderId="22" xfId="0" applyFont="1" applyFill="1" applyBorder="1" applyAlignment="1">
      <alignment horizontal="left" vertical="center" wrapText="1"/>
    </xf>
    <xf numFmtId="0" fontId="3" fillId="35" borderId="22" xfId="0" applyFont="1" applyFill="1" applyBorder="1" applyAlignment="1">
      <alignment horizontal="left" vertical="center" wrapText="1"/>
    </xf>
    <xf numFmtId="0" fontId="35" fillId="0" borderId="30" xfId="3" applyFont="1" applyBorder="1" applyAlignment="1">
      <alignment horizontal="center" vertical="center"/>
    </xf>
    <xf numFmtId="0" fontId="35" fillId="0" borderId="29" xfId="3" applyFont="1" applyBorder="1" applyAlignment="1">
      <alignment horizontal="center" vertical="center"/>
    </xf>
    <xf numFmtId="0" fontId="35" fillId="0" borderId="28" xfId="3" applyFont="1" applyBorder="1" applyAlignment="1">
      <alignment horizontal="center" vertical="center"/>
    </xf>
    <xf numFmtId="49" fontId="36" fillId="0" borderId="30" xfId="5" applyNumberFormat="1" applyFont="1" applyBorder="1" applyAlignment="1">
      <alignment horizontal="left" vertical="center" wrapText="1"/>
    </xf>
    <xf numFmtId="49" fontId="36" fillId="0" borderId="29" xfId="5" applyNumberFormat="1" applyFont="1" applyBorder="1" applyAlignment="1">
      <alignment horizontal="left" vertical="center" wrapText="1"/>
    </xf>
    <xf numFmtId="49" fontId="36" fillId="0" borderId="28" xfId="5" applyNumberFormat="1" applyFont="1" applyBorder="1" applyAlignment="1">
      <alignment horizontal="left" vertical="center" wrapText="1"/>
    </xf>
    <xf numFmtId="0" fontId="46" fillId="39" borderId="0" xfId="7" applyFont="1" applyFill="1" applyAlignment="1">
      <alignment horizontal="left" vertical="top"/>
    </xf>
    <xf numFmtId="0" fontId="46" fillId="39" borderId="0" xfId="7" applyFont="1" applyFill="1" applyAlignment="1">
      <alignment horizontal="left"/>
    </xf>
    <xf numFmtId="0" fontId="38" fillId="39" borderId="0" xfId="7" applyFont="1" applyFill="1" applyAlignment="1">
      <alignment horizontal="left"/>
    </xf>
    <xf numFmtId="0" fontId="38" fillId="39" borderId="0" xfId="7" applyFont="1" applyFill="1" applyAlignment="1">
      <alignment horizontal="left" vertical="top"/>
    </xf>
    <xf numFmtId="0" fontId="38" fillId="39" borderId="0" xfId="7" applyFont="1" applyFill="1" applyAlignment="1">
      <alignment horizontal="left" wrapText="1"/>
    </xf>
    <xf numFmtId="0" fontId="35" fillId="38" borderId="34" xfId="2" applyFont="1" applyFill="1" applyBorder="1" applyAlignment="1">
      <alignment horizontal="right"/>
    </xf>
    <xf numFmtId="0" fontId="35" fillId="38" borderId="0" xfId="2" applyFont="1" applyFill="1" applyAlignment="1">
      <alignment horizontal="right"/>
    </xf>
    <xf numFmtId="0" fontId="37" fillId="0" borderId="0" xfId="6" applyFont="1" applyAlignment="1">
      <alignment horizontal="left" vertical="center" wrapText="1"/>
    </xf>
    <xf numFmtId="0" fontId="34" fillId="0" borderId="0" xfId="6" applyAlignment="1">
      <alignment horizontal="left" vertical="center" wrapText="1"/>
    </xf>
    <xf numFmtId="0" fontId="41" fillId="0" borderId="46" xfId="2" applyFont="1" applyBorder="1" applyAlignment="1">
      <alignment horizontal="center"/>
    </xf>
    <xf numFmtId="0" fontId="41" fillId="0" borderId="47" xfId="2" applyFont="1" applyBorder="1" applyAlignment="1">
      <alignment horizontal="center"/>
    </xf>
    <xf numFmtId="0" fontId="37" fillId="0" borderId="34" xfId="6" applyFont="1" applyBorder="1" applyAlignment="1">
      <alignment horizontal="left" vertical="center"/>
    </xf>
    <xf numFmtId="0" fontId="37" fillId="0" borderId="0" xfId="6" applyFont="1" applyAlignment="1">
      <alignment horizontal="left" vertical="center"/>
    </xf>
    <xf numFmtId="0" fontId="35" fillId="0" borderId="34" xfId="2" applyFont="1" applyBorder="1" applyAlignment="1">
      <alignment horizontal="right"/>
    </xf>
    <xf numFmtId="0" fontId="35" fillId="0" borderId="0" xfId="2" applyFont="1" applyAlignment="1">
      <alignment horizontal="right"/>
    </xf>
    <xf numFmtId="49" fontId="40" fillId="0" borderId="34" xfId="2" applyNumberFormat="1" applyFont="1" applyBorder="1" applyAlignment="1">
      <alignment horizontal="center" vertical="top" wrapText="1"/>
    </xf>
    <xf numFmtId="49" fontId="40" fillId="0" borderId="0" xfId="2" applyNumberFormat="1" applyFont="1" applyAlignment="1">
      <alignment horizontal="center" vertical="top" wrapText="1"/>
    </xf>
    <xf numFmtId="49" fontId="40" fillId="0" borderId="35" xfId="2" applyNumberFormat="1" applyFont="1" applyBorder="1" applyAlignment="1">
      <alignment horizontal="center" vertical="top" wrapText="1"/>
    </xf>
    <xf numFmtId="49" fontId="40" fillId="0" borderId="34" xfId="2" applyNumberFormat="1" applyFont="1" applyBorder="1" applyAlignment="1">
      <alignment horizontal="center" vertical="center" wrapText="1"/>
    </xf>
    <xf numFmtId="49" fontId="40" fillId="0" borderId="0" xfId="2" applyNumberFormat="1" applyFont="1" applyAlignment="1">
      <alignment horizontal="center" vertical="center" wrapText="1"/>
    </xf>
    <xf numFmtId="49" fontId="40" fillId="0" borderId="35" xfId="2" applyNumberFormat="1" applyFont="1" applyBorder="1" applyAlignment="1">
      <alignment horizontal="center" vertical="center" wrapText="1"/>
    </xf>
    <xf numFmtId="0" fontId="41" fillId="0" borderId="43" xfId="2" applyFont="1" applyBorder="1" applyAlignment="1">
      <alignment horizontal="center" vertical="center" wrapText="1"/>
    </xf>
    <xf numFmtId="0" fontId="41" fillId="0" borderId="44" xfId="2" applyFont="1" applyBorder="1" applyAlignment="1">
      <alignment horizontal="center" vertical="center" wrapText="1"/>
    </xf>
    <xf numFmtId="0" fontId="41" fillId="0" borderId="45" xfId="2" applyFont="1" applyBorder="1" applyAlignment="1">
      <alignment horizontal="center" vertical="center" wrapText="1"/>
    </xf>
    <xf numFmtId="0" fontId="41" fillId="0" borderId="34" xfId="6" applyFont="1" applyBorder="1" applyAlignment="1">
      <alignment horizontal="center" vertical="center" wrapText="1"/>
    </xf>
    <xf numFmtId="0" fontId="37" fillId="0" borderId="0" xfId="6" applyFont="1" applyAlignment="1">
      <alignment horizontal="center" vertical="center" wrapText="1"/>
    </xf>
    <xf numFmtId="0" fontId="41" fillId="0" borderId="0" xfId="6" applyFont="1" applyAlignment="1">
      <alignment horizontal="center" vertical="center" wrapText="1"/>
    </xf>
    <xf numFmtId="0" fontId="41" fillId="0" borderId="35" xfId="6" applyFont="1" applyBorder="1" applyAlignment="1">
      <alignment horizontal="center" vertical="center" wrapText="1"/>
    </xf>
    <xf numFmtId="0" fontId="46" fillId="39" borderId="0" xfId="7" applyFont="1" applyFill="1" applyAlignment="1">
      <alignment horizontal="left" vertical="center"/>
    </xf>
    <xf numFmtId="0" fontId="35" fillId="40" borderId="31" xfId="2" applyFont="1" applyFill="1" applyBorder="1" applyAlignment="1">
      <alignment horizontal="right" vertical="center" wrapText="1"/>
    </xf>
    <xf numFmtId="0" fontId="38" fillId="39" borderId="0" xfId="7" applyFont="1" applyFill="1" applyAlignment="1">
      <alignment horizontal="left" vertical="center"/>
    </xf>
    <xf numFmtId="0" fontId="38" fillId="39" borderId="0" xfId="7" applyFont="1" applyFill="1" applyAlignment="1">
      <alignment horizontal="left" vertical="center" wrapText="1"/>
    </xf>
    <xf numFmtId="0" fontId="9" fillId="31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57" xfId="0" applyFont="1" applyFill="1" applyBorder="1" applyAlignment="1">
      <alignment horizontal="left" vertical="center" wrapText="1"/>
    </xf>
    <xf numFmtId="9" fontId="50" fillId="0" borderId="58" xfId="8" applyFont="1" applyFill="1" applyBorder="1" applyAlignment="1">
      <alignment horizontal="right" vertical="center" wrapText="1"/>
    </xf>
    <xf numFmtId="0" fontId="8" fillId="0" borderId="59" xfId="0" applyFont="1" applyFill="1" applyBorder="1" applyAlignment="1">
      <alignment horizontal="left" vertical="center" wrapText="1"/>
    </xf>
    <xf numFmtId="0" fontId="8" fillId="0" borderId="60" xfId="0" applyFont="1" applyFill="1" applyBorder="1" applyAlignment="1">
      <alignment horizontal="left" vertical="center" wrapText="1"/>
    </xf>
    <xf numFmtId="9" fontId="50" fillId="0" borderId="61" xfId="8" applyFont="1" applyFill="1" applyBorder="1" applyAlignment="1">
      <alignment horizontal="right" vertical="center" wrapText="1"/>
    </xf>
    <xf numFmtId="9" fontId="50" fillId="0" borderId="62" xfId="8" applyFont="1" applyFill="1" applyBorder="1" applyAlignment="1">
      <alignment horizontal="right" vertical="center" wrapText="1"/>
    </xf>
    <xf numFmtId="0" fontId="8" fillId="0" borderId="63" xfId="0" applyFont="1" applyFill="1" applyBorder="1" applyAlignment="1">
      <alignment horizontal="left" vertical="center" wrapText="1"/>
    </xf>
    <xf numFmtId="0" fontId="8" fillId="0" borderId="64" xfId="0" applyFont="1" applyFill="1" applyBorder="1" applyAlignment="1">
      <alignment horizontal="left" vertical="center" wrapText="1"/>
    </xf>
    <xf numFmtId="43" fontId="50" fillId="0" borderId="64" xfId="1" applyFont="1" applyFill="1" applyBorder="1" applyAlignment="1">
      <alignment horizontal="right" vertical="center" wrapText="1"/>
    </xf>
    <xf numFmtId="43" fontId="50" fillId="0" borderId="65" xfId="1" applyFont="1" applyFill="1" applyBorder="1" applyAlignment="1">
      <alignment horizontal="right" vertical="center" wrapText="1"/>
    </xf>
    <xf numFmtId="9" fontId="50" fillId="0" borderId="66" xfId="8" applyFont="1" applyFill="1" applyBorder="1" applyAlignment="1">
      <alignment horizontal="right" vertical="center" wrapText="1"/>
    </xf>
    <xf numFmtId="9" fontId="50" fillId="0" borderId="67" xfId="8" applyFont="1" applyFill="1" applyBorder="1" applyAlignment="1">
      <alignment horizontal="right" vertical="center" wrapText="1"/>
    </xf>
    <xf numFmtId="43" fontId="50" fillId="0" borderId="55" xfId="1" applyFont="1" applyFill="1" applyBorder="1" applyAlignment="1">
      <alignment horizontal="right" vertical="center" wrapText="1"/>
    </xf>
    <xf numFmtId="43" fontId="50" fillId="0" borderId="68" xfId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32" borderId="69" xfId="0" applyFont="1" applyFill="1" applyBorder="1" applyAlignment="1">
      <alignment horizontal="center" vertical="center" wrapText="1"/>
    </xf>
    <xf numFmtId="0" fontId="3" fillId="32" borderId="70" xfId="0" applyFont="1" applyFill="1" applyBorder="1" applyAlignment="1">
      <alignment horizontal="center" vertical="center" wrapText="1"/>
    </xf>
    <xf numFmtId="43" fontId="3" fillId="32" borderId="70" xfId="1" applyFont="1" applyFill="1" applyBorder="1" applyAlignment="1">
      <alignment horizontal="center" vertical="center" wrapText="1"/>
    </xf>
    <xf numFmtId="43" fontId="3" fillId="32" borderId="71" xfId="1" applyFont="1" applyFill="1" applyBorder="1" applyAlignment="1">
      <alignment horizontal="center" vertical="center" wrapText="1"/>
    </xf>
    <xf numFmtId="0" fontId="8" fillId="0" borderId="72" xfId="0" applyFont="1" applyFill="1" applyBorder="1" applyAlignment="1">
      <alignment horizontal="left" vertical="center" wrapText="1"/>
    </xf>
    <xf numFmtId="9" fontId="50" fillId="0" borderId="73" xfId="8" applyFont="1" applyFill="1" applyBorder="1" applyAlignment="1">
      <alignment horizontal="right" vertical="center" wrapText="1"/>
    </xf>
    <xf numFmtId="43" fontId="8" fillId="0" borderId="74" xfId="1" applyFont="1" applyFill="1" applyBorder="1" applyAlignment="1">
      <alignment horizontal="center" vertical="center" wrapText="1"/>
    </xf>
    <xf numFmtId="43" fontId="8" fillId="0" borderId="75" xfId="1" applyFont="1" applyFill="1" applyBorder="1" applyAlignment="1">
      <alignment horizontal="center" vertical="center" wrapText="1"/>
    </xf>
    <xf numFmtId="43" fontId="8" fillId="0" borderId="76" xfId="1" applyFont="1" applyFill="1" applyBorder="1" applyAlignment="1">
      <alignment horizontal="center" vertical="center" wrapText="1"/>
    </xf>
    <xf numFmtId="43" fontId="8" fillId="0" borderId="65" xfId="1" applyFont="1" applyFill="1" applyBorder="1" applyAlignment="1">
      <alignment horizontal="center" vertical="center" wrapText="1"/>
    </xf>
    <xf numFmtId="43" fontId="8" fillId="0" borderId="77" xfId="1" applyFont="1" applyFill="1" applyBorder="1" applyAlignment="1">
      <alignment horizontal="center" vertical="center" wrapText="1"/>
    </xf>
    <xf numFmtId="43" fontId="8" fillId="0" borderId="78" xfId="1" applyFont="1" applyFill="1" applyBorder="1" applyAlignment="1">
      <alignment horizontal="center" vertical="center" wrapText="1"/>
    </xf>
    <xf numFmtId="0" fontId="3" fillId="32" borderId="56" xfId="0" applyFont="1" applyFill="1" applyBorder="1" applyAlignment="1">
      <alignment horizontal="center" vertical="center" wrapText="1"/>
    </xf>
    <xf numFmtId="43" fontId="3" fillId="32" borderId="56" xfId="1" applyFont="1" applyFill="1" applyBorder="1" applyAlignment="1">
      <alignment horizontal="center" vertical="center" wrapText="1"/>
    </xf>
    <xf numFmtId="0" fontId="8" fillId="29" borderId="56" xfId="0" applyFont="1" applyFill="1" applyBorder="1" applyAlignment="1">
      <alignment horizontal="left" vertical="center" wrapText="1"/>
    </xf>
    <xf numFmtId="43" fontId="8" fillId="29" borderId="56" xfId="1" applyFont="1" applyFill="1" applyBorder="1" applyAlignment="1">
      <alignment horizontal="right" vertical="center" wrapText="1"/>
    </xf>
    <xf numFmtId="0" fontId="10" fillId="30" borderId="56" xfId="0" applyFont="1" applyFill="1" applyBorder="1" applyAlignment="1">
      <alignment horizontal="left" vertical="center" wrapText="1"/>
    </xf>
    <xf numFmtId="0" fontId="10" fillId="30" borderId="56" xfId="0" applyFont="1" applyFill="1" applyBorder="1" applyAlignment="1">
      <alignment horizontal="center" vertical="center" wrapText="1"/>
    </xf>
    <xf numFmtId="43" fontId="10" fillId="30" borderId="56" xfId="1" applyFont="1" applyFill="1" applyBorder="1" applyAlignment="1">
      <alignment horizontal="righ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center" vertical="center" wrapText="1"/>
    </xf>
    <xf numFmtId="43" fontId="16" fillId="0" borderId="56" xfId="1" applyFont="1" applyBorder="1" applyAlignment="1">
      <alignment vertical="center"/>
    </xf>
    <xf numFmtId="0" fontId="10" fillId="7" borderId="56" xfId="0" applyFont="1" applyFill="1" applyBorder="1" applyAlignment="1">
      <alignment horizontal="left" vertical="center" wrapText="1"/>
    </xf>
    <xf numFmtId="0" fontId="10" fillId="8" borderId="56" xfId="0" applyFont="1" applyFill="1" applyBorder="1" applyAlignment="1">
      <alignment horizontal="center" vertical="center" wrapText="1"/>
    </xf>
    <xf numFmtId="169" fontId="16" fillId="0" borderId="56" xfId="1" applyNumberFormat="1" applyFont="1" applyBorder="1" applyAlignment="1">
      <alignment vertical="center"/>
    </xf>
    <xf numFmtId="43" fontId="16" fillId="0" borderId="56" xfId="1" applyNumberFormat="1" applyFont="1" applyBorder="1" applyAlignment="1">
      <alignment vertical="center"/>
    </xf>
    <xf numFmtId="0" fontId="10" fillId="0" borderId="56" xfId="0" applyFont="1" applyFill="1" applyBorder="1" applyAlignment="1">
      <alignment horizontal="left" vertical="center" wrapText="1"/>
    </xf>
    <xf numFmtId="0" fontId="10" fillId="0" borderId="56" xfId="0" applyFont="1" applyFill="1" applyBorder="1" applyAlignment="1">
      <alignment horizontal="center" vertical="center" wrapText="1"/>
    </xf>
    <xf numFmtId="43" fontId="16" fillId="0" borderId="56" xfId="1" applyFont="1" applyFill="1" applyBorder="1" applyAlignment="1">
      <alignment vertical="center"/>
    </xf>
    <xf numFmtId="0" fontId="39" fillId="0" borderId="0" xfId="2" applyFont="1" applyBorder="1" applyAlignment="1">
      <alignment vertical="center"/>
    </xf>
    <xf numFmtId="0" fontId="39" fillId="0" borderId="0" xfId="2" applyFont="1" applyBorder="1" applyAlignment="1">
      <alignment horizontal="center" vertical="center"/>
    </xf>
    <xf numFmtId="49" fontId="40" fillId="0" borderId="0" xfId="2" applyNumberFormat="1" applyFont="1" applyBorder="1" applyAlignment="1">
      <alignment horizontal="center" vertical="center" wrapText="1"/>
    </xf>
    <xf numFmtId="0" fontId="41" fillId="0" borderId="0" xfId="2" applyFont="1" applyBorder="1" applyAlignment="1">
      <alignment horizontal="center" vertical="center" wrapText="1"/>
    </xf>
    <xf numFmtId="0" fontId="41" fillId="0" borderId="0" xfId="2" applyFont="1" applyBorder="1" applyAlignment="1">
      <alignment horizontal="left" vertical="center"/>
    </xf>
    <xf numFmtId="0" fontId="37" fillId="0" borderId="0" xfId="2" applyFont="1" applyBorder="1" applyAlignment="1">
      <alignment vertical="center" wrapText="1"/>
    </xf>
    <xf numFmtId="0" fontId="41" fillId="0" borderId="0" xfId="2" applyFont="1" applyBorder="1" applyAlignment="1">
      <alignment vertical="center" wrapText="1"/>
    </xf>
    <xf numFmtId="0" fontId="41" fillId="0" borderId="0" xfId="2" applyFont="1" applyBorder="1" applyAlignment="1">
      <alignment vertical="center"/>
    </xf>
    <xf numFmtId="0" fontId="41" fillId="0" borderId="0" xfId="2" applyFont="1" applyBorder="1" applyAlignment="1">
      <alignment horizontal="center" vertical="center"/>
    </xf>
    <xf numFmtId="0" fontId="42" fillId="0" borderId="0" xfId="2" applyFont="1" applyBorder="1" applyAlignment="1">
      <alignment vertical="center"/>
    </xf>
    <xf numFmtId="0" fontId="41" fillId="0" borderId="0" xfId="6" applyFont="1" applyBorder="1" applyAlignment="1">
      <alignment horizontal="center" vertical="center" wrapText="1"/>
    </xf>
    <xf numFmtId="0" fontId="37" fillId="0" borderId="0" xfId="6" applyFont="1" applyBorder="1" applyAlignment="1">
      <alignment horizontal="center" vertical="center" wrapText="1"/>
    </xf>
    <xf numFmtId="0" fontId="37" fillId="0" borderId="0" xfId="2" applyFont="1" applyBorder="1" applyAlignment="1">
      <alignment horizontal="center" vertical="center"/>
    </xf>
  </cellXfs>
  <cellStyles count="9">
    <cellStyle name="Normal" xfId="0" builtinId="0"/>
    <cellStyle name="Normal 11" xfId="2" xr:uid="{79427614-2BE8-473A-83F3-8277508B1E16}"/>
    <cellStyle name="Normal 2" xfId="3" xr:uid="{007FB502-2FD2-4AD2-A209-CFC002E24DF7}"/>
    <cellStyle name="Normal 2 2" xfId="6" xr:uid="{CE3D8286-F275-4BE0-B1EE-136A834B0171}"/>
    <cellStyle name="Normal 3" xfId="7" xr:uid="{A44643E1-66C4-44B9-87DD-761F607470F5}"/>
    <cellStyle name="Normal_Baixio-Etapa1A-Complementar-Det" xfId="5" xr:uid="{8FAD715C-85F3-4D24-8986-571DC583174B}"/>
    <cellStyle name="Porcentagem" xfId="8" builtinId="5"/>
    <cellStyle name="Porcentagem 2" xfId="4" xr:uid="{E20A50C6-E5AB-4494-827B-293D35BA84AE}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38100</xdr:rowOff>
    </xdr:from>
    <xdr:to>
      <xdr:col>2</xdr:col>
      <xdr:colOff>445926</xdr:colOff>
      <xdr:row>1</xdr:row>
      <xdr:rowOff>619125</xdr:rowOff>
    </xdr:to>
    <xdr:pic>
      <xdr:nvPicPr>
        <xdr:cNvPr id="2" name="Imagem 8">
          <a:extLst>
            <a:ext uri="{FF2B5EF4-FFF2-40B4-BE49-F238E27FC236}">
              <a16:creationId xmlns:a16="http://schemas.microsoft.com/office/drawing/2014/main" id="{BFCFD439-44C7-925C-2575-8E1F9161B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28600"/>
          <a:ext cx="2169951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0</xdr:row>
      <xdr:rowOff>123825</xdr:rowOff>
    </xdr:from>
    <xdr:to>
      <xdr:col>4</xdr:col>
      <xdr:colOff>0</xdr:colOff>
      <xdr:row>1</xdr:row>
      <xdr:rowOff>28575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3223168-4563-4451-B34E-038B9F61BEBF}"/>
            </a:ext>
          </a:extLst>
        </xdr:cNvPr>
        <xdr:cNvSpPr txBox="1"/>
      </xdr:nvSpPr>
      <xdr:spPr>
        <a:xfrm>
          <a:off x="561975" y="123825"/>
          <a:ext cx="6610350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238126</xdr:colOff>
      <xdr:row>0</xdr:row>
      <xdr:rowOff>123825</xdr:rowOff>
    </xdr:from>
    <xdr:to>
      <xdr:col>1</xdr:col>
      <xdr:colOff>1539358</xdr:colOff>
      <xdr:row>1</xdr:row>
      <xdr:rowOff>0</xdr:rowOff>
    </xdr:to>
    <xdr:pic>
      <xdr:nvPicPr>
        <xdr:cNvPr id="3" name="Imagem 8">
          <a:extLst>
            <a:ext uri="{FF2B5EF4-FFF2-40B4-BE49-F238E27FC236}">
              <a16:creationId xmlns:a16="http://schemas.microsoft.com/office/drawing/2014/main" id="{4D37C71D-4997-49F4-9766-1BF373CF4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123825"/>
          <a:ext cx="2063232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67918</xdr:colOff>
      <xdr:row>0</xdr:row>
      <xdr:rowOff>194680</xdr:rowOff>
    </xdr:from>
    <xdr:to>
      <xdr:col>1</xdr:col>
      <xdr:colOff>612913</xdr:colOff>
      <xdr:row>0</xdr:row>
      <xdr:rowOff>556981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4E766E30-83BE-4995-A0B1-C108BE93D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8" y="185155"/>
          <a:ext cx="1097445" cy="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670892</xdr:colOff>
      <xdr:row>0</xdr:row>
      <xdr:rowOff>82827</xdr:rowOff>
    </xdr:from>
    <xdr:to>
      <xdr:col>2</xdr:col>
      <xdr:colOff>1316934</xdr:colOff>
      <xdr:row>0</xdr:row>
      <xdr:rowOff>695740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B53DEA2-6F37-40D1-A7A8-D595B20EE982}"/>
            </a:ext>
          </a:extLst>
        </xdr:cNvPr>
        <xdr:cNvSpPr txBox="1"/>
      </xdr:nvSpPr>
      <xdr:spPr>
        <a:xfrm>
          <a:off x="1166192" y="82827"/>
          <a:ext cx="579367" cy="985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Ministério do Desenvolvimento Regional - MDR</a:t>
          </a:r>
          <a:endParaRPr lang="pt-B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Companhia de Desenvolvimento dos Vales do São Francisco e do Parnaíba</a:t>
          </a:r>
          <a:endParaRPr lang="pt-B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6ª Superintendência Regional</a:t>
          </a:r>
          <a:endParaRPr lang="pt-BR" sz="10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7A89BD3-6B2D-4BC5-AE84-E08801366287}"/>
            </a:ext>
          </a:extLst>
        </xdr:cNvPr>
        <xdr:cNvSpPr txBox="1"/>
      </xdr:nvSpPr>
      <xdr:spPr>
        <a:xfrm>
          <a:off x="190500" y="133350"/>
          <a:ext cx="10010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A8F0F31A-3457-4669-A217-55C3445D4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0</xdr:row>
      <xdr:rowOff>133350</xdr:rowOff>
    </xdr:from>
    <xdr:to>
      <xdr:col>7</xdr:col>
      <xdr:colOff>619126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3FEBEE4-EEDF-4288-B1ED-164ACC26AD91}"/>
            </a:ext>
          </a:extLst>
        </xdr:cNvPr>
        <xdr:cNvSpPr txBox="1"/>
      </xdr:nvSpPr>
      <xdr:spPr>
        <a:xfrm>
          <a:off x="190501" y="133350"/>
          <a:ext cx="6610350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843F712-18A5-4F52-BFE7-B283F7877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133350</xdr:rowOff>
    </xdr:from>
    <xdr:to>
      <xdr:col>6</xdr:col>
      <xdr:colOff>19050</xdr:colOff>
      <xdr:row>1</xdr:row>
      <xdr:rowOff>342900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7A289BF-C3D9-4AC5-AC00-F1582DAA7E30}"/>
            </a:ext>
          </a:extLst>
        </xdr:cNvPr>
        <xdr:cNvSpPr txBox="1"/>
      </xdr:nvSpPr>
      <xdr:spPr>
        <a:xfrm>
          <a:off x="133350" y="133350"/>
          <a:ext cx="6572250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209549</xdr:colOff>
      <xdr:row>0</xdr:row>
      <xdr:rowOff>171450</xdr:rowOff>
    </xdr:from>
    <xdr:to>
      <xdr:col>1</xdr:col>
      <xdr:colOff>1152524</xdr:colOff>
      <xdr:row>1</xdr:row>
      <xdr:rowOff>190500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463C1C-B766-4A0A-90D6-0A02D9563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171450"/>
          <a:ext cx="17049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6&#170;%20GRD-UEP\2022\03-%20SRP%20-INTERTRAVADO%20(em%20modifica&#231;&#227;o)\OR&#199;AMENTO%20PAVIMENTA&#199;&#195;O%20INTERTRAVADO%20-%20ORIGINAL%20-%20PLANILHA%20DE%20TRABALH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ANILHA GERAL"/>
      <sheetName val="SERVIÇOS PRELI"/>
      <sheetName val="PLANILHA Modulo"/>
      <sheetName val="COMPOSIÇÕES"/>
      <sheetName val="MC"/>
      <sheetName val="Grupo II - Projeto Executivo"/>
      <sheetName val="Ensaios"/>
      <sheetName val="CPU CODEVASF"/>
      <sheetName val="CPU SINAPI"/>
      <sheetName val="CPU_SICRO"/>
      <sheetName val="BDI"/>
      <sheetName val="ENC. SOCIAIS"/>
      <sheetName val="Cronograma"/>
      <sheetName val="Mob e Desmob"/>
      <sheetName val="TAB. VEICULO CODEVASF"/>
      <sheetName val="Relação Insumos"/>
      <sheetName val="INSUMOS SINAPI"/>
      <sheetName val="COMPOSIÇÃO ANALI sinapi"/>
      <sheetName val="COMP Sint. Sinapi"/>
      <sheetName val="INSUMOS SICRO"/>
    </sheetNames>
    <sheetDataSet>
      <sheetData sheetId="0"/>
      <sheetData sheetId="1">
        <row r="1">
          <cell r="A1" t="str">
            <v>EXECUÇÃO DE SERVIÇOS DE IMPLANTAÇÃO DE PAVIMENTAÇÃO EM BLOCO DE CONCRETO INTERTRAVADO, EM VIAS URBANAS E RURAIS DE MUNÍCIPIOS DIVERSOS INSERIDOS NA ÁREA DE ATUAÇÃO DA 6ªSUPERINTENDÊNCIA DA CODEVASF CODEVASF, NO ESTADO DA BAHIA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usto do CM-30"/>
      <sheetName val="Cálculo"/>
      <sheetName val="Preços"/>
      <sheetName val="Desp. Apoio"/>
      <sheetName val="Quadro + Gráfico"/>
      <sheetName val="memória de calculo_liquida"/>
      <sheetName val="Carimbo de Nota"/>
      <sheetName val="Tela"/>
      <sheetName val="Atualizacao"/>
      <sheetName val="Chuvas"/>
      <sheetName val="Medição"/>
      <sheetName val="Fresagem de Pista Ago-98"/>
      <sheetName val="Proposta"/>
      <sheetName val="P3"/>
      <sheetName val="PLANILHA ATUALIZADA"/>
      <sheetName val="Auxiliar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COMPOS1"/>
      <sheetName val="RELATA"/>
      <sheetName val="Conc 20"/>
      <sheetName val="CRON.NOVO.ARIPUAN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ROSTO"/>
      <sheetName val="7CONT FIN"/>
      <sheetName val="DG"/>
      <sheetName val="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sumo Geral"/>
      <sheetName val="BANC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90F78-E248-49AC-97FC-D6A7459BB2BC}">
  <sheetPr>
    <outlinePr summaryBelow="0"/>
    <pageSetUpPr fitToPage="1"/>
  </sheetPr>
  <dimension ref="A1:J146"/>
  <sheetViews>
    <sheetView showOutlineSymbols="0" showWhiteSpace="0" zoomScaleNormal="100" workbookViewId="0">
      <pane ySplit="4" topLeftCell="A5" activePane="bottomLeft" state="frozen"/>
      <selection pane="bottomLeft" activeCell="D15" sqref="D15"/>
    </sheetView>
  </sheetViews>
  <sheetFormatPr defaultRowHeight="14.25" outlineLevelRow="5" outlineLevelCol="1" x14ac:dyDescent="0.2"/>
  <cols>
    <col min="1" max="1" width="10" style="1" bestFit="1" customWidth="1" outlineLevel="1"/>
    <col min="2" max="2" width="16.625" style="1" bestFit="1" customWidth="1"/>
    <col min="3" max="3" width="13.25" style="1" bestFit="1" customWidth="1"/>
    <col min="4" max="4" width="62.875" style="1" customWidth="1"/>
    <col min="5" max="5" width="8" style="1" bestFit="1" customWidth="1"/>
    <col min="6" max="9" width="13" style="20" bestFit="1" customWidth="1"/>
    <col min="10" max="10" width="13" style="1" bestFit="1" customWidth="1"/>
    <col min="11" max="16384" width="9" style="1"/>
  </cols>
  <sheetData>
    <row r="1" spans="1:10" ht="15" x14ac:dyDescent="0.2">
      <c r="A1" s="25"/>
      <c r="B1" s="36"/>
      <c r="C1" s="25"/>
      <c r="D1" s="25" t="s">
        <v>1571</v>
      </c>
      <c r="E1" s="246" t="s">
        <v>1</v>
      </c>
      <c r="F1" s="246"/>
      <c r="G1" s="42" t="s">
        <v>2</v>
      </c>
      <c r="H1" s="72">
        <f>'BDI_Médio Porte'!C21</f>
        <v>0.2034</v>
      </c>
      <c r="I1" s="246" t="s">
        <v>3</v>
      </c>
      <c r="J1" s="246"/>
    </row>
    <row r="2" spans="1:10" ht="59.25" customHeight="1" x14ac:dyDescent="0.2">
      <c r="A2" s="26"/>
      <c r="B2" s="37"/>
      <c r="C2" s="26"/>
      <c r="D2" s="26" t="s">
        <v>4</v>
      </c>
      <c r="E2" s="247" t="s">
        <v>1936</v>
      </c>
      <c r="F2" s="247"/>
      <c r="G2" s="41"/>
      <c r="H2" s="41"/>
      <c r="I2" s="247" t="s">
        <v>6</v>
      </c>
      <c r="J2" s="247"/>
    </row>
    <row r="3" spans="1:10" ht="26.25" customHeight="1" x14ac:dyDescent="0.2">
      <c r="A3" s="248" t="s">
        <v>1610</v>
      </c>
      <c r="B3" s="249"/>
      <c r="C3" s="249"/>
      <c r="D3" s="249"/>
      <c r="E3" s="249"/>
      <c r="F3" s="249"/>
      <c r="G3" s="249"/>
      <c r="H3" s="249"/>
      <c r="I3" s="249"/>
      <c r="J3" s="249"/>
    </row>
    <row r="4" spans="1:10" s="35" customFormat="1" ht="30" customHeight="1" x14ac:dyDescent="0.2">
      <c r="A4" s="43" t="s">
        <v>1570</v>
      </c>
      <c r="B4" s="43" t="s">
        <v>9</v>
      </c>
      <c r="C4" s="43" t="s">
        <v>10</v>
      </c>
      <c r="D4" s="43" t="s">
        <v>11</v>
      </c>
      <c r="E4" s="43" t="s">
        <v>13</v>
      </c>
      <c r="F4" s="44" t="s">
        <v>14</v>
      </c>
      <c r="G4" s="44" t="s">
        <v>1550</v>
      </c>
      <c r="H4" s="44" t="s">
        <v>1569</v>
      </c>
      <c r="I4" s="44" t="s">
        <v>1572</v>
      </c>
      <c r="J4" s="43" t="s">
        <v>1568</v>
      </c>
    </row>
    <row r="5" spans="1:10" ht="24" customHeight="1" x14ac:dyDescent="0.2">
      <c r="A5" s="27">
        <v>0</v>
      </c>
      <c r="B5" s="38"/>
      <c r="C5" s="27"/>
      <c r="D5" s="27" t="s">
        <v>1587</v>
      </c>
      <c r="E5" s="27"/>
      <c r="F5" s="28"/>
      <c r="G5" s="29"/>
      <c r="H5" s="29"/>
      <c r="I5" s="28">
        <f>+I6+I13+I48+I84</f>
        <v>1633789.01</v>
      </c>
      <c r="J5" s="30">
        <f>+I5/$I$5</f>
        <v>1</v>
      </c>
    </row>
    <row r="6" spans="1:10" ht="24" customHeight="1" x14ac:dyDescent="0.2">
      <c r="A6" s="27">
        <v>1</v>
      </c>
      <c r="B6" s="38"/>
      <c r="C6" s="27"/>
      <c r="D6" s="27" t="s">
        <v>1567</v>
      </c>
      <c r="E6" s="27"/>
      <c r="F6" s="28"/>
      <c r="G6" s="29"/>
      <c r="H6" s="29"/>
      <c r="I6" s="28">
        <f>SUM(I7:I12)</f>
        <v>176534.55</v>
      </c>
      <c r="J6" s="30">
        <f t="shared" ref="J6:J78" si="0">+I6/$I$5</f>
        <v>0.10805223252175016</v>
      </c>
    </row>
    <row r="7" spans="1:10" ht="24" customHeight="1" outlineLevel="5" x14ac:dyDescent="0.2">
      <c r="A7" s="31" t="s">
        <v>1611</v>
      </c>
      <c r="B7" s="31" t="s">
        <v>1573</v>
      </c>
      <c r="C7" s="31" t="s">
        <v>16</v>
      </c>
      <c r="D7" s="31" t="s">
        <v>17</v>
      </c>
      <c r="E7" s="32" t="s">
        <v>19</v>
      </c>
      <c r="F7" s="33">
        <f>VLOOKUP(A7,PQ!A:D,4,0)</f>
        <v>1</v>
      </c>
      <c r="G7" s="33">
        <f>VLOOKUP(B7,CPUs!B:J,9,0)</f>
        <v>85578.94</v>
      </c>
      <c r="H7" s="33">
        <f>+TRUNC(G7*(1+$H$1),2)</f>
        <v>102985.69</v>
      </c>
      <c r="I7" s="33">
        <f>TRUNC(F7*H7,2)</f>
        <v>102985.69</v>
      </c>
      <c r="J7" s="34">
        <f t="shared" si="0"/>
        <v>6.3034877435000011E-2</v>
      </c>
    </row>
    <row r="8" spans="1:10" ht="24" customHeight="1" outlineLevel="5" x14ac:dyDescent="0.2">
      <c r="A8" s="31" t="s">
        <v>1612</v>
      </c>
      <c r="B8" s="31" t="s">
        <v>1574</v>
      </c>
      <c r="C8" s="31" t="s">
        <v>16</v>
      </c>
      <c r="D8" s="31" t="s">
        <v>36</v>
      </c>
      <c r="E8" s="32" t="s">
        <v>19</v>
      </c>
      <c r="F8" s="33">
        <f>VLOOKUP(A8,PQ!A:D,4,0)</f>
        <v>1</v>
      </c>
      <c r="G8" s="33">
        <f>VLOOKUP(B8,CPUs!B:J,9,0)</f>
        <v>16624.879999999997</v>
      </c>
      <c r="H8" s="33">
        <f t="shared" ref="H8:H12" si="1">+TRUNC(G8*(1+$H$1),2)</f>
        <v>20006.38</v>
      </c>
      <c r="I8" s="33">
        <f t="shared" ref="I8:I11" si="2">TRUNC(F8*H8,2)</f>
        <v>20006.38</v>
      </c>
      <c r="J8" s="34">
        <f t="shared" si="0"/>
        <v>1.2245387793372415E-2</v>
      </c>
    </row>
    <row r="9" spans="1:10" ht="24" customHeight="1" outlineLevel="5" x14ac:dyDescent="0.2">
      <c r="A9" s="31" t="s">
        <v>1613</v>
      </c>
      <c r="B9" s="31" t="s">
        <v>47</v>
      </c>
      <c r="C9" s="31" t="s">
        <v>48</v>
      </c>
      <c r="D9" s="31" t="s">
        <v>49</v>
      </c>
      <c r="E9" s="32" t="s">
        <v>51</v>
      </c>
      <c r="F9" s="33">
        <f>VLOOKUP(A9,PQ!A:D,4,0)</f>
        <v>24834</v>
      </c>
      <c r="G9" s="33">
        <f>VLOOKUP(B9,CPUs!B:J,9,0)</f>
        <v>0.52</v>
      </c>
      <c r="H9" s="33">
        <f t="shared" si="1"/>
        <v>0.62</v>
      </c>
      <c r="I9" s="33">
        <f t="shared" si="2"/>
        <v>15397.08</v>
      </c>
      <c r="J9" s="34">
        <f t="shared" si="0"/>
        <v>9.4241544690033142E-3</v>
      </c>
    </row>
    <row r="10" spans="1:10" ht="24" customHeight="1" outlineLevel="5" x14ac:dyDescent="0.2">
      <c r="A10" s="31" t="s">
        <v>1614</v>
      </c>
      <c r="B10" s="31" t="s">
        <v>69</v>
      </c>
      <c r="C10" s="31" t="s">
        <v>70</v>
      </c>
      <c r="D10" s="31" t="s">
        <v>71</v>
      </c>
      <c r="E10" s="32" t="s">
        <v>73</v>
      </c>
      <c r="F10" s="33">
        <f>VLOOKUP(A10,PQ!A:D,4,0)</f>
        <v>707.92000000000007</v>
      </c>
      <c r="G10" s="33">
        <f>VLOOKUP(B10,CPUs!B:J,9,0)</f>
        <v>1.0900000000000001</v>
      </c>
      <c r="H10" s="33">
        <f t="shared" si="1"/>
        <v>1.31</v>
      </c>
      <c r="I10" s="33">
        <f t="shared" si="2"/>
        <v>927.37</v>
      </c>
      <c r="J10" s="34">
        <f t="shared" si="0"/>
        <v>5.6761919337430236E-4</v>
      </c>
    </row>
    <row r="11" spans="1:10" ht="24" customHeight="1" outlineLevel="5" x14ac:dyDescent="0.2">
      <c r="A11" s="31" t="s">
        <v>1615</v>
      </c>
      <c r="B11" s="31" t="s">
        <v>94</v>
      </c>
      <c r="C11" s="31" t="s">
        <v>70</v>
      </c>
      <c r="D11" s="31" t="s">
        <v>95</v>
      </c>
      <c r="E11" s="32" t="s">
        <v>97</v>
      </c>
      <c r="F11" s="33">
        <f>VLOOKUP(A11,PQ!A:D,4,0)</f>
        <v>12.96</v>
      </c>
      <c r="G11" s="33">
        <f>VLOOKUP(B11,CPUs!B:J,9,0)</f>
        <v>400.17000000000007</v>
      </c>
      <c r="H11" s="33">
        <f t="shared" si="1"/>
        <v>481.56</v>
      </c>
      <c r="I11" s="33">
        <f t="shared" si="2"/>
        <v>6241.01</v>
      </c>
      <c r="J11" s="34">
        <f t="shared" si="0"/>
        <v>3.8199608161154177E-3</v>
      </c>
    </row>
    <row r="12" spans="1:10" s="74" customFormat="1" x14ac:dyDescent="0.2">
      <c r="A12" s="31" t="s">
        <v>1783</v>
      </c>
      <c r="B12" s="129" t="s">
        <v>1777</v>
      </c>
      <c r="C12" s="77" t="s">
        <v>16</v>
      </c>
      <c r="D12" s="77" t="s">
        <v>1781</v>
      </c>
      <c r="E12" s="104" t="s">
        <v>1782</v>
      </c>
      <c r="F12" s="33">
        <f>VLOOKUP(A12,PQ!A:D,4,0)</f>
        <v>1</v>
      </c>
      <c r="G12" s="33">
        <f>VLOOKUP(B12,CPUs!B:J,9,0)</f>
        <v>25741.25</v>
      </c>
      <c r="H12" s="33">
        <f t="shared" si="1"/>
        <v>30977.02</v>
      </c>
      <c r="I12" s="33">
        <f t="shared" ref="I12" si="3">TRUNC(F12*H12,2)</f>
        <v>30977.02</v>
      </c>
      <c r="J12" s="34">
        <f t="shared" ref="J12" si="4">+I12/$I$5</f>
        <v>1.8960232814884709E-2</v>
      </c>
    </row>
    <row r="13" spans="1:10" ht="24" customHeight="1" x14ac:dyDescent="0.2">
      <c r="A13" s="27">
        <v>2</v>
      </c>
      <c r="B13" s="38"/>
      <c r="C13" s="27"/>
      <c r="D13" s="27" t="s">
        <v>1945</v>
      </c>
      <c r="E13" s="27"/>
      <c r="F13" s="28"/>
      <c r="G13" s="29"/>
      <c r="H13" s="29"/>
      <c r="I13" s="28">
        <f>+I14+I21+I30</f>
        <v>818983.41999999993</v>
      </c>
      <c r="J13" s="30">
        <f t="shared" si="0"/>
        <v>0.50127857084801908</v>
      </c>
    </row>
    <row r="14" spans="1:10" ht="24" customHeight="1" x14ac:dyDescent="0.2">
      <c r="A14" s="27" t="s">
        <v>1602</v>
      </c>
      <c r="B14" s="38"/>
      <c r="C14" s="27"/>
      <c r="D14" s="27" t="s">
        <v>1564</v>
      </c>
      <c r="E14" s="27"/>
      <c r="F14" s="28"/>
      <c r="G14" s="29"/>
      <c r="H14" s="29"/>
      <c r="I14" s="28">
        <f>SUM(I15:I20)</f>
        <v>44884.020000000004</v>
      </c>
      <c r="J14" s="30">
        <f t="shared" si="0"/>
        <v>2.747234785230928E-2</v>
      </c>
    </row>
    <row r="15" spans="1:10" ht="36" customHeight="1" x14ac:dyDescent="0.2">
      <c r="A15" s="31" t="s">
        <v>1616</v>
      </c>
      <c r="B15" s="39" t="s">
        <v>105</v>
      </c>
      <c r="C15" s="31" t="s">
        <v>22</v>
      </c>
      <c r="D15" s="31" t="s">
        <v>106</v>
      </c>
      <c r="E15" s="32" t="s">
        <v>97</v>
      </c>
      <c r="F15" s="33">
        <f>VLOOKUP(A15,PQ!A:D,4,0)</f>
        <v>18154.36</v>
      </c>
      <c r="G15" s="33">
        <f>VLOOKUP(B15,CPUs!B:J,9,0)</f>
        <v>0.44</v>
      </c>
      <c r="H15" s="33">
        <f t="shared" ref="H15:H20" si="5">+TRUNC(G15*(1+$H$1),2)</f>
        <v>0.52</v>
      </c>
      <c r="I15" s="33">
        <f t="shared" ref="I15:I20" si="6">TRUNC(F15*H15,2)</f>
        <v>9440.26</v>
      </c>
      <c r="J15" s="34">
        <f t="shared" si="0"/>
        <v>5.7781390021714001E-3</v>
      </c>
    </row>
    <row r="16" spans="1:10" ht="24" customHeight="1" x14ac:dyDescent="0.2">
      <c r="A16" s="31" t="s">
        <v>1617</v>
      </c>
      <c r="B16" s="39" t="s">
        <v>118</v>
      </c>
      <c r="C16" s="31" t="s">
        <v>48</v>
      </c>
      <c r="D16" s="31" t="s">
        <v>119</v>
      </c>
      <c r="E16" s="32" t="s">
        <v>19</v>
      </c>
      <c r="F16" s="33">
        <f>VLOOKUP(A16,PQ!A:D,4,0)</f>
        <v>3</v>
      </c>
      <c r="G16" s="33">
        <f>VLOOKUP(B16,CPUs!B:J,9,0)</f>
        <v>86.61</v>
      </c>
      <c r="H16" s="33">
        <f t="shared" si="5"/>
        <v>104.22</v>
      </c>
      <c r="I16" s="33">
        <f t="shared" si="6"/>
        <v>312.66000000000003</v>
      </c>
      <c r="J16" s="34">
        <f t="shared" si="0"/>
        <v>1.9137109999289322E-4</v>
      </c>
    </row>
    <row r="17" spans="1:10" ht="24" customHeight="1" x14ac:dyDescent="0.2">
      <c r="A17" s="31" t="s">
        <v>1618</v>
      </c>
      <c r="B17" s="39" t="s">
        <v>131</v>
      </c>
      <c r="C17" s="31" t="s">
        <v>48</v>
      </c>
      <c r="D17" s="31" t="s">
        <v>132</v>
      </c>
      <c r="E17" s="32" t="s">
        <v>133</v>
      </c>
      <c r="F17" s="33">
        <f>VLOOKUP(A17,PQ!A:D,4,0)</f>
        <v>1869.8990799999999</v>
      </c>
      <c r="G17" s="33">
        <f>VLOOKUP(B17,CPUs!B:J,9,0)</f>
        <v>1.28</v>
      </c>
      <c r="H17" s="33">
        <f t="shared" si="5"/>
        <v>1.54</v>
      </c>
      <c r="I17" s="33">
        <f t="shared" si="6"/>
        <v>2879.64</v>
      </c>
      <c r="J17" s="34">
        <f t="shared" si="0"/>
        <v>1.7625531708038602E-3</v>
      </c>
    </row>
    <row r="18" spans="1:10" ht="24" customHeight="1" x14ac:dyDescent="0.2">
      <c r="A18" s="31" t="s">
        <v>1619</v>
      </c>
      <c r="B18" s="39" t="s">
        <v>137</v>
      </c>
      <c r="C18" s="31" t="s">
        <v>48</v>
      </c>
      <c r="D18" s="31" t="s">
        <v>138</v>
      </c>
      <c r="E18" s="32" t="s">
        <v>51</v>
      </c>
      <c r="F18" s="33">
        <f>VLOOKUP(A18,PQ!A:D,4,0)</f>
        <v>44877.577919999996</v>
      </c>
      <c r="G18" s="33">
        <f>VLOOKUP(B18,CPUs!B:J,9,0)</f>
        <v>0.49</v>
      </c>
      <c r="H18" s="33">
        <f t="shared" si="5"/>
        <v>0.57999999999999996</v>
      </c>
      <c r="I18" s="33">
        <f t="shared" si="6"/>
        <v>26028.99</v>
      </c>
      <c r="J18" s="34">
        <f t="shared" si="0"/>
        <v>1.5931671617744572E-2</v>
      </c>
    </row>
    <row r="19" spans="1:10" ht="24" customHeight="1" x14ac:dyDescent="0.2">
      <c r="A19" s="31" t="s">
        <v>1620</v>
      </c>
      <c r="B19" s="39" t="s">
        <v>142</v>
      </c>
      <c r="C19" s="31" t="s">
        <v>48</v>
      </c>
      <c r="D19" s="31" t="s">
        <v>143</v>
      </c>
      <c r="E19" s="32" t="s">
        <v>133</v>
      </c>
      <c r="F19" s="33">
        <f>VLOOKUP(A19,PQ!A:D,4,0)</f>
        <v>1869.8990799999999</v>
      </c>
      <c r="G19" s="33">
        <f>VLOOKUP(B19,CPUs!B:J,9,0)</f>
        <v>1.48</v>
      </c>
      <c r="H19" s="33">
        <f t="shared" si="5"/>
        <v>1.78</v>
      </c>
      <c r="I19" s="33">
        <f t="shared" si="6"/>
        <v>3328.42</v>
      </c>
      <c r="J19" s="34">
        <f t="shared" si="0"/>
        <v>2.0372398024638447E-3</v>
      </c>
    </row>
    <row r="20" spans="1:10" ht="24" customHeight="1" x14ac:dyDescent="0.2">
      <c r="A20" s="31" t="s">
        <v>1621</v>
      </c>
      <c r="B20" s="39" t="s">
        <v>147</v>
      </c>
      <c r="C20" s="31" t="s">
        <v>22</v>
      </c>
      <c r="D20" s="31" t="s">
        <v>148</v>
      </c>
      <c r="E20" s="32" t="s">
        <v>133</v>
      </c>
      <c r="F20" s="33">
        <f>VLOOKUP(A20,PQ!A:D,4,0)</f>
        <v>45.792000000000002</v>
      </c>
      <c r="G20" s="33">
        <f>VLOOKUP(B20,CPUs!B:J,9,0)</f>
        <v>52.52</v>
      </c>
      <c r="H20" s="33">
        <f t="shared" si="5"/>
        <v>63.2</v>
      </c>
      <c r="I20" s="33">
        <f t="shared" si="6"/>
        <v>2894.05</v>
      </c>
      <c r="J20" s="34">
        <f t="shared" si="0"/>
        <v>1.7713731591327084E-3</v>
      </c>
    </row>
    <row r="21" spans="1:10" ht="24" customHeight="1" x14ac:dyDescent="0.2">
      <c r="A21" s="27" t="s">
        <v>1600</v>
      </c>
      <c r="B21" s="38"/>
      <c r="C21" s="27"/>
      <c r="D21" s="27" t="s">
        <v>1787</v>
      </c>
      <c r="E21" s="27"/>
      <c r="F21" s="28"/>
      <c r="G21" s="29"/>
      <c r="H21" s="29"/>
      <c r="I21" s="28">
        <f>SUM(I22:I29)</f>
        <v>193734.53999999998</v>
      </c>
      <c r="J21" s="30">
        <f t="shared" si="0"/>
        <v>0.11857990157492856</v>
      </c>
    </row>
    <row r="22" spans="1:10" ht="24" customHeight="1" x14ac:dyDescent="0.2">
      <c r="A22" s="31" t="s">
        <v>1622</v>
      </c>
      <c r="B22" s="39" t="s">
        <v>131</v>
      </c>
      <c r="C22" s="31" t="s">
        <v>48</v>
      </c>
      <c r="D22" s="31" t="s">
        <v>1609</v>
      </c>
      <c r="E22" s="32" t="s">
        <v>133</v>
      </c>
      <c r="F22" s="33">
        <f>VLOOKUP(A22,PQ!A:D,4,0)</f>
        <v>225.33</v>
      </c>
      <c r="G22" s="33">
        <f>VLOOKUP(B22,CPUs!B:J,9,0)</f>
        <v>1.28</v>
      </c>
      <c r="H22" s="33">
        <f t="shared" ref="H22:H26" si="7">+TRUNC(G22*(1+$H$1),2)</f>
        <v>1.54</v>
      </c>
      <c r="I22" s="33">
        <f t="shared" ref="I22:I26" si="8">TRUNC(F22*H22,2)</f>
        <v>347</v>
      </c>
      <c r="J22" s="34">
        <f t="shared" si="0"/>
        <v>2.1238972589245167E-4</v>
      </c>
    </row>
    <row r="23" spans="1:10" ht="24" customHeight="1" x14ac:dyDescent="0.2">
      <c r="A23" s="31" t="s">
        <v>1623</v>
      </c>
      <c r="B23" s="39" t="s">
        <v>131</v>
      </c>
      <c r="C23" s="31" t="s">
        <v>48</v>
      </c>
      <c r="D23" s="31" t="s">
        <v>1562</v>
      </c>
      <c r="E23" s="32" t="s">
        <v>133</v>
      </c>
      <c r="F23" s="33">
        <f>VLOOKUP(A23,PQ!A:D,4,0)</f>
        <v>3999.79</v>
      </c>
      <c r="G23" s="33">
        <f>VLOOKUP(B23,CPUs!B:J,9,0)</f>
        <v>1.28</v>
      </c>
      <c r="H23" s="33">
        <f t="shared" si="7"/>
        <v>1.54</v>
      </c>
      <c r="I23" s="33">
        <f t="shared" ref="I23" si="9">TRUNC(F23*H23,2)</f>
        <v>6159.67</v>
      </c>
      <c r="J23" s="34">
        <f t="shared" si="0"/>
        <v>3.7701747057289851E-3</v>
      </c>
    </row>
    <row r="24" spans="1:10" ht="24" customHeight="1" x14ac:dyDescent="0.2">
      <c r="A24" s="31" t="s">
        <v>1624</v>
      </c>
      <c r="B24" s="39" t="s">
        <v>137</v>
      </c>
      <c r="C24" s="31" t="s">
        <v>48</v>
      </c>
      <c r="D24" s="31" t="s">
        <v>138</v>
      </c>
      <c r="E24" s="32" t="s">
        <v>51</v>
      </c>
      <c r="F24" s="33">
        <f>VLOOKUP(A24,PQ!A:D,4,0)</f>
        <v>148492.20375000002</v>
      </c>
      <c r="G24" s="33">
        <f>VLOOKUP(B24,CPUs!B:J,9,0)</f>
        <v>0.49</v>
      </c>
      <c r="H24" s="33">
        <f t="shared" si="7"/>
        <v>0.57999999999999996</v>
      </c>
      <c r="I24" s="33">
        <f t="shared" si="8"/>
        <v>86125.47</v>
      </c>
      <c r="J24" s="34">
        <f t="shared" si="0"/>
        <v>5.2715172811696166E-2</v>
      </c>
    </row>
    <row r="25" spans="1:10" ht="24" customHeight="1" x14ac:dyDescent="0.2">
      <c r="A25" s="31" t="s">
        <v>1625</v>
      </c>
      <c r="B25" s="39" t="s">
        <v>153</v>
      </c>
      <c r="C25" s="31" t="s">
        <v>48</v>
      </c>
      <c r="D25" s="31" t="s">
        <v>154</v>
      </c>
      <c r="E25" s="32" t="s">
        <v>133</v>
      </c>
      <c r="F25" s="33">
        <f>VLOOKUP(A25,PQ!A:D,4,0)</f>
        <v>4235.78</v>
      </c>
      <c r="G25" s="33">
        <f>VLOOKUP(B25,CPUs!B:J,9,0)</f>
        <v>4.18</v>
      </c>
      <c r="H25" s="33">
        <f t="shared" si="7"/>
        <v>5.03</v>
      </c>
      <c r="I25" s="33">
        <f t="shared" si="8"/>
        <v>21305.97</v>
      </c>
      <c r="J25" s="34">
        <f t="shared" si="0"/>
        <v>1.3040833222399998E-2</v>
      </c>
    </row>
    <row r="26" spans="1:10" ht="24" customHeight="1" x14ac:dyDescent="0.2">
      <c r="A26" s="31" t="s">
        <v>1626</v>
      </c>
      <c r="B26" s="39" t="s">
        <v>166</v>
      </c>
      <c r="C26" s="31" t="s">
        <v>48</v>
      </c>
      <c r="D26" s="31" t="s">
        <v>167</v>
      </c>
      <c r="E26" s="32" t="s">
        <v>73</v>
      </c>
      <c r="F26" s="33">
        <f>VLOOKUP(A26,PQ!A:D,4,0)</f>
        <v>286</v>
      </c>
      <c r="G26" s="33">
        <f>VLOOKUP(B26,CPUs!B:J,9,0)</f>
        <v>74.19</v>
      </c>
      <c r="H26" s="33">
        <f t="shared" si="7"/>
        <v>89.28</v>
      </c>
      <c r="I26" s="33">
        <f t="shared" si="8"/>
        <v>25534.080000000002</v>
      </c>
      <c r="J26" s="34">
        <f t="shared" si="0"/>
        <v>1.5628750006097789E-2</v>
      </c>
    </row>
    <row r="27" spans="1:10" s="74" customFormat="1" ht="24" customHeight="1" x14ac:dyDescent="0.2">
      <c r="A27" s="31" t="s">
        <v>1794</v>
      </c>
      <c r="B27" s="31">
        <v>2003850</v>
      </c>
      <c r="C27" s="31" t="s">
        <v>48</v>
      </c>
      <c r="D27" s="31" t="s">
        <v>1784</v>
      </c>
      <c r="E27" s="32" t="s">
        <v>133</v>
      </c>
      <c r="F27" s="33">
        <f>VLOOKUP(A27,PQ!A:D,4,0)</f>
        <v>77.348500000000001</v>
      </c>
      <c r="G27" s="33">
        <f>VLOOKUP(B27,CPUs!B:J,9,0)</f>
        <v>120.50600493727964</v>
      </c>
      <c r="H27" s="33">
        <f t="shared" ref="H27" si="10">+TRUNC(G27*(1+$H$1),2)</f>
        <v>145.01</v>
      </c>
      <c r="I27" s="33">
        <f t="shared" ref="I27" si="11">TRUNC(F27*H27,2)</f>
        <v>11216.3</v>
      </c>
      <c r="J27" s="34">
        <f t="shared" ref="J27" si="12">+I27/$I$5</f>
        <v>6.8652071542579414E-3</v>
      </c>
    </row>
    <row r="28" spans="1:10" s="74" customFormat="1" ht="24" customHeight="1" x14ac:dyDescent="0.2">
      <c r="A28" s="31" t="s">
        <v>1795</v>
      </c>
      <c r="B28" s="31" t="s">
        <v>1790</v>
      </c>
      <c r="C28" s="31" t="s">
        <v>22</v>
      </c>
      <c r="D28" s="31" t="s">
        <v>1791</v>
      </c>
      <c r="E28" s="32" t="s">
        <v>73</v>
      </c>
      <c r="F28" s="33">
        <f>VLOOKUP(A28,PQ!A:D,4,0)</f>
        <v>40.36</v>
      </c>
      <c r="G28" s="33">
        <f>VLOOKUP(B28,CPUs!B:J,9,0)</f>
        <v>45.07</v>
      </c>
      <c r="H28" s="33">
        <f>TRUNC(G28 * (1+$H$1), 2)</f>
        <v>54.23</v>
      </c>
      <c r="I28" s="33">
        <f>TRUNC(F28 * H28, 2)</f>
        <v>2188.7199999999998</v>
      </c>
      <c r="J28" s="34">
        <f t="shared" ref="J28:J29" si="13">I28 /($I$5)</f>
        <v>1.3396589073640542E-3</v>
      </c>
    </row>
    <row r="29" spans="1:10" s="74" customFormat="1" ht="24" customHeight="1" x14ac:dyDescent="0.2">
      <c r="A29" s="31" t="s">
        <v>1796</v>
      </c>
      <c r="B29" s="31" t="s">
        <v>1788</v>
      </c>
      <c r="C29" s="31" t="s">
        <v>22</v>
      </c>
      <c r="D29" s="31" t="s">
        <v>1789</v>
      </c>
      <c r="E29" s="32" t="s">
        <v>97</v>
      </c>
      <c r="F29" s="33">
        <f>VLOOKUP(A29,PQ!A:D,4,0)</f>
        <v>515.16</v>
      </c>
      <c r="G29" s="33">
        <f>VLOOKUP(B29,CPUs!B:J,9,0)</f>
        <v>65.91</v>
      </c>
      <c r="H29" s="33">
        <f>TRUNC(G29 * (1+$H$1), 2)</f>
        <v>79.31</v>
      </c>
      <c r="I29" s="33">
        <f t="shared" ref="I29" si="14">TRUNC(F29 * H29, 2)</f>
        <v>40857.33</v>
      </c>
      <c r="J29" s="34">
        <f t="shared" si="13"/>
        <v>2.5007715041491192E-2</v>
      </c>
    </row>
    <row r="30" spans="1:10" ht="24" customHeight="1" x14ac:dyDescent="0.2">
      <c r="A30" s="27" t="s">
        <v>1598</v>
      </c>
      <c r="B30" s="38"/>
      <c r="C30" s="27"/>
      <c r="D30" s="27" t="s">
        <v>1561</v>
      </c>
      <c r="E30" s="27"/>
      <c r="F30" s="28"/>
      <c r="G30" s="29"/>
      <c r="H30" s="29"/>
      <c r="I30" s="28">
        <f>+I31+I38</f>
        <v>580364.86</v>
      </c>
      <c r="J30" s="30">
        <f t="shared" si="0"/>
        <v>0.35522632142078125</v>
      </c>
    </row>
    <row r="31" spans="1:10" ht="24" customHeight="1" x14ac:dyDescent="0.2">
      <c r="A31" s="27" t="s">
        <v>1627</v>
      </c>
      <c r="B31" s="38"/>
      <c r="C31" s="27"/>
      <c r="D31" s="27" t="s">
        <v>1560</v>
      </c>
      <c r="E31" s="27"/>
      <c r="F31" s="28"/>
      <c r="G31" s="29"/>
      <c r="H31" s="29"/>
      <c r="I31" s="28">
        <f>SUM(I32:I37)</f>
        <v>245745.92999999996</v>
      </c>
      <c r="J31" s="30">
        <f t="shared" si="0"/>
        <v>0.1504147282763274</v>
      </c>
    </row>
    <row r="32" spans="1:10" ht="60" customHeight="1" x14ac:dyDescent="0.2">
      <c r="A32" s="31" t="s">
        <v>1628</v>
      </c>
      <c r="B32" s="39" t="s">
        <v>181</v>
      </c>
      <c r="C32" s="31" t="s">
        <v>22</v>
      </c>
      <c r="D32" s="31" t="s">
        <v>182</v>
      </c>
      <c r="E32" s="32" t="s">
        <v>133</v>
      </c>
      <c r="F32" s="33">
        <f>VLOOKUP(A32,PQ!A:D,4,0)</f>
        <v>997.16459999999984</v>
      </c>
      <c r="G32" s="33">
        <f>VLOOKUP(B32,CPUs!B:J,9,0)</f>
        <v>6.9</v>
      </c>
      <c r="H32" s="33">
        <f t="shared" ref="H32:H37" si="15">+TRUNC(G32*(1+$H$1),2)</f>
        <v>8.3000000000000007</v>
      </c>
      <c r="I32" s="33">
        <f t="shared" ref="I32:I47" si="16">TRUNC(F32*H32,2)</f>
        <v>8276.4599999999991</v>
      </c>
      <c r="J32" s="34">
        <f t="shared" si="0"/>
        <v>5.0658071203453616E-3</v>
      </c>
    </row>
    <row r="33" spans="1:10" ht="24" customHeight="1" x14ac:dyDescent="0.2">
      <c r="A33" s="31" t="s">
        <v>1629</v>
      </c>
      <c r="B33" s="39" t="s">
        <v>189</v>
      </c>
      <c r="C33" s="31" t="s">
        <v>70</v>
      </c>
      <c r="D33" s="31" t="s">
        <v>190</v>
      </c>
      <c r="E33" s="32" t="s">
        <v>97</v>
      </c>
      <c r="F33" s="33">
        <f>VLOOKUP(A33,PQ!A:D,4,0)</f>
        <v>241.24950000000001</v>
      </c>
      <c r="G33" s="33">
        <f>VLOOKUP(B33,CPUs!B:J,9,0)</f>
        <v>29.88</v>
      </c>
      <c r="H33" s="33">
        <f t="shared" si="15"/>
        <v>35.950000000000003</v>
      </c>
      <c r="I33" s="33">
        <f t="shared" si="16"/>
        <v>8672.91</v>
      </c>
      <c r="J33" s="34">
        <f t="shared" si="0"/>
        <v>5.3084639123628331E-3</v>
      </c>
    </row>
    <row r="34" spans="1:10" s="74" customFormat="1" ht="36" customHeight="1" x14ac:dyDescent="0.2">
      <c r="A34" s="31" t="s">
        <v>1630</v>
      </c>
      <c r="B34" s="39" t="s">
        <v>193</v>
      </c>
      <c r="C34" s="31" t="s">
        <v>22</v>
      </c>
      <c r="D34" s="31" t="s">
        <v>194</v>
      </c>
      <c r="E34" s="32" t="s">
        <v>97</v>
      </c>
      <c r="F34" s="33">
        <f>VLOOKUP(A34,PQ!A:D,4,0)</f>
        <v>187.63849999999999</v>
      </c>
      <c r="G34" s="33">
        <f>VLOOKUP(B34,CPUs!B:J,9,0)</f>
        <v>31.7</v>
      </c>
      <c r="H34" s="33">
        <f t="shared" si="15"/>
        <v>38.14</v>
      </c>
      <c r="I34" s="33">
        <f t="shared" si="16"/>
        <v>7156.53</v>
      </c>
      <c r="J34" s="34">
        <f t="shared" ref="J34" si="17">+I34/$I$5</f>
        <v>4.3803269309541995E-3</v>
      </c>
    </row>
    <row r="35" spans="1:10" s="2" customFormat="1" ht="36" customHeight="1" x14ac:dyDescent="0.2">
      <c r="A35" s="31" t="s">
        <v>1631</v>
      </c>
      <c r="B35" s="39" t="s">
        <v>1734</v>
      </c>
      <c r="C35" s="31" t="s">
        <v>48</v>
      </c>
      <c r="D35" s="31" t="s">
        <v>1735</v>
      </c>
      <c r="E35" s="32" t="s">
        <v>97</v>
      </c>
      <c r="F35" s="33">
        <f>VLOOKUP(A35,PQ!A:D,4,0)</f>
        <v>1072.22</v>
      </c>
      <c r="G35" s="33">
        <f>VLOOKUP(B35,CPUs!B:J,9,0)</f>
        <v>72.84</v>
      </c>
      <c r="H35" s="33">
        <f t="shared" si="15"/>
        <v>87.65</v>
      </c>
      <c r="I35" s="33">
        <f t="shared" si="16"/>
        <v>93980.08</v>
      </c>
      <c r="J35" s="34">
        <f t="shared" si="0"/>
        <v>5.752277645691839E-2</v>
      </c>
    </row>
    <row r="36" spans="1:10" s="2" customFormat="1" ht="36" customHeight="1" x14ac:dyDescent="0.2">
      <c r="A36" s="31" t="s">
        <v>1632</v>
      </c>
      <c r="B36" s="39" t="s">
        <v>1737</v>
      </c>
      <c r="C36" s="31" t="s">
        <v>48</v>
      </c>
      <c r="D36" s="31" t="s">
        <v>1738</v>
      </c>
      <c r="E36" s="32" t="s">
        <v>133</v>
      </c>
      <c r="F36" s="33">
        <f>VLOOKUP(A36,PQ!A:D,4,0)</f>
        <v>187.63849999999999</v>
      </c>
      <c r="G36" s="33">
        <f>VLOOKUP(B36,CPUs!B:J,9,0)</f>
        <v>363.35</v>
      </c>
      <c r="H36" s="33">
        <f t="shared" ref="H36" si="18">+TRUNC(G36*(1+$H$1),2)</f>
        <v>437.25</v>
      </c>
      <c r="I36" s="33">
        <f t="shared" ref="I36" si="19">TRUNC(F36*H36,2)</f>
        <v>82044.929999999993</v>
      </c>
      <c r="J36" s="34">
        <f t="shared" si="0"/>
        <v>5.0217579808545777E-2</v>
      </c>
    </row>
    <row r="37" spans="1:10" ht="24" customHeight="1" x14ac:dyDescent="0.2">
      <c r="A37" s="31" t="s">
        <v>1875</v>
      </c>
      <c r="B37" s="39" t="s">
        <v>209</v>
      </c>
      <c r="C37" s="31" t="s">
        <v>22</v>
      </c>
      <c r="D37" s="31" t="s">
        <v>210</v>
      </c>
      <c r="E37" s="32" t="s">
        <v>133</v>
      </c>
      <c r="F37" s="33">
        <f>VLOOKUP(A37,PQ!A:D,4,0)</f>
        <v>793.44279999999981</v>
      </c>
      <c r="G37" s="33">
        <f>VLOOKUP(B37,CPUs!B:J,9,0)</f>
        <v>47.78</v>
      </c>
      <c r="H37" s="33">
        <f t="shared" si="15"/>
        <v>57.49</v>
      </c>
      <c r="I37" s="33">
        <f t="shared" si="16"/>
        <v>45615.02</v>
      </c>
      <c r="J37" s="34">
        <f t="shared" si="0"/>
        <v>2.7919774047200866E-2</v>
      </c>
    </row>
    <row r="38" spans="1:10" ht="24" customHeight="1" x14ac:dyDescent="0.2">
      <c r="A38" s="27" t="s">
        <v>1633</v>
      </c>
      <c r="B38" s="38"/>
      <c r="C38" s="27"/>
      <c r="D38" s="27" t="s">
        <v>1559</v>
      </c>
      <c r="E38" s="27"/>
      <c r="F38" s="28"/>
      <c r="G38" s="29"/>
      <c r="H38" s="29"/>
      <c r="I38" s="28">
        <f>SUM(I39:I47)</f>
        <v>334618.93</v>
      </c>
      <c r="J38" s="30">
        <f t="shared" si="0"/>
        <v>0.20481159314445382</v>
      </c>
    </row>
    <row r="39" spans="1:10" ht="24" customHeight="1" x14ac:dyDescent="0.2">
      <c r="A39" s="31" t="s">
        <v>1634</v>
      </c>
      <c r="B39" s="39" t="s">
        <v>212</v>
      </c>
      <c r="C39" s="31" t="s">
        <v>70</v>
      </c>
      <c r="D39" s="31" t="s">
        <v>213</v>
      </c>
      <c r="E39" s="32" t="s">
        <v>97</v>
      </c>
      <c r="F39" s="33">
        <f>VLOOKUP(A39,PQ!A:D,4,0)</f>
        <v>243.20000000000002</v>
      </c>
      <c r="G39" s="33">
        <f>VLOOKUP(B39,CPUs!B:J,9,0)</f>
        <v>87.550000000000011</v>
      </c>
      <c r="H39" s="33">
        <f t="shared" ref="H39:H47" si="20">+TRUNC(G39*(1+$H$1),2)</f>
        <v>105.35</v>
      </c>
      <c r="I39" s="33">
        <f t="shared" si="16"/>
        <v>25621.119999999999</v>
      </c>
      <c r="J39" s="34">
        <f t="shared" si="0"/>
        <v>1.5682024939070928E-2</v>
      </c>
    </row>
    <row r="40" spans="1:10" ht="36" customHeight="1" x14ac:dyDescent="0.2">
      <c r="A40" s="31" t="s">
        <v>1635</v>
      </c>
      <c r="B40" s="39" t="s">
        <v>223</v>
      </c>
      <c r="C40" s="31" t="s">
        <v>70</v>
      </c>
      <c r="D40" s="31" t="s">
        <v>224</v>
      </c>
      <c r="E40" s="32" t="s">
        <v>176</v>
      </c>
      <c r="F40" s="33">
        <f>VLOOKUP(A40,PQ!A:D,4,0)</f>
        <v>1919</v>
      </c>
      <c r="G40" s="33">
        <f>VLOOKUP(B40,CPUs!B:J,9,0)</f>
        <v>14.47</v>
      </c>
      <c r="H40" s="33">
        <f t="shared" si="20"/>
        <v>17.41</v>
      </c>
      <c r="I40" s="33">
        <f t="shared" si="16"/>
        <v>33409.79</v>
      </c>
      <c r="J40" s="34">
        <f t="shared" si="0"/>
        <v>2.0449268415632198E-2</v>
      </c>
    </row>
    <row r="41" spans="1:10" ht="36" customHeight="1" x14ac:dyDescent="0.2">
      <c r="A41" s="31" t="s">
        <v>1636</v>
      </c>
      <c r="B41" s="39" t="s">
        <v>238</v>
      </c>
      <c r="C41" s="31" t="s">
        <v>22</v>
      </c>
      <c r="D41" s="31" t="s">
        <v>239</v>
      </c>
      <c r="E41" s="32" t="s">
        <v>133</v>
      </c>
      <c r="F41" s="33">
        <f>VLOOKUP(A41,PQ!A:D,4,0)</f>
        <v>17.024000000000004</v>
      </c>
      <c r="G41" s="33">
        <f>VLOOKUP(B41,CPUs!B:J,9,0)</f>
        <v>468.5</v>
      </c>
      <c r="H41" s="33">
        <f t="shared" si="20"/>
        <v>563.79</v>
      </c>
      <c r="I41" s="33">
        <f t="shared" si="16"/>
        <v>9597.9599999999991</v>
      </c>
      <c r="J41" s="34">
        <f t="shared" si="0"/>
        <v>5.8746630937369319E-3</v>
      </c>
    </row>
    <row r="42" spans="1:10" ht="24" customHeight="1" x14ac:dyDescent="0.2">
      <c r="A42" s="31" t="s">
        <v>1637</v>
      </c>
      <c r="B42" s="39" t="s">
        <v>251</v>
      </c>
      <c r="C42" s="31" t="s">
        <v>22</v>
      </c>
      <c r="D42" s="31" t="s">
        <v>252</v>
      </c>
      <c r="E42" s="32" t="s">
        <v>133</v>
      </c>
      <c r="F42" s="33">
        <f>VLOOKUP(A42,PQ!A:D,4,0)</f>
        <v>17.024000000000004</v>
      </c>
      <c r="G42" s="33">
        <f>VLOOKUP(B42,CPUs!B:J,9,0)</f>
        <v>213.32</v>
      </c>
      <c r="H42" s="33">
        <f t="shared" si="20"/>
        <v>256.7</v>
      </c>
      <c r="I42" s="33">
        <f t="shared" si="16"/>
        <v>4370.0600000000004</v>
      </c>
      <c r="J42" s="34">
        <f t="shared" si="0"/>
        <v>2.6748007075895314E-3</v>
      </c>
    </row>
    <row r="43" spans="1:10" ht="36" customHeight="1" x14ac:dyDescent="0.2">
      <c r="A43" s="31" t="s">
        <v>1638</v>
      </c>
      <c r="B43" s="39" t="s">
        <v>258</v>
      </c>
      <c r="C43" s="31" t="s">
        <v>70</v>
      </c>
      <c r="D43" s="31" t="s">
        <v>259</v>
      </c>
      <c r="E43" s="32" t="s">
        <v>73</v>
      </c>
      <c r="F43" s="33">
        <f>VLOOKUP(A43,PQ!A:D,4,0)</f>
        <v>1608.33</v>
      </c>
      <c r="G43" s="33">
        <f>VLOOKUP(B43,CPUs!B:J,9,0)</f>
        <v>46.05</v>
      </c>
      <c r="H43" s="33">
        <f t="shared" si="20"/>
        <v>55.41</v>
      </c>
      <c r="I43" s="33">
        <f t="shared" si="16"/>
        <v>89117.56</v>
      </c>
      <c r="J43" s="34">
        <f t="shared" si="0"/>
        <v>5.4546553719320219E-2</v>
      </c>
    </row>
    <row r="44" spans="1:10" ht="36" customHeight="1" x14ac:dyDescent="0.2">
      <c r="A44" s="31" t="s">
        <v>1639</v>
      </c>
      <c r="B44" s="39" t="s">
        <v>271</v>
      </c>
      <c r="C44" s="31" t="s">
        <v>70</v>
      </c>
      <c r="D44" s="31" t="s">
        <v>272</v>
      </c>
      <c r="E44" s="32" t="s">
        <v>97</v>
      </c>
      <c r="F44" s="33">
        <f>VLOOKUP(A44,PQ!A:D,4,0)</f>
        <v>1295.086</v>
      </c>
      <c r="G44" s="33">
        <f>VLOOKUP(B44,CPUs!B:J,9,0)</f>
        <v>69</v>
      </c>
      <c r="H44" s="33">
        <f t="shared" si="20"/>
        <v>83.03</v>
      </c>
      <c r="I44" s="33">
        <f t="shared" si="16"/>
        <v>107530.99</v>
      </c>
      <c r="J44" s="34">
        <f t="shared" si="0"/>
        <v>6.581693801453592E-2</v>
      </c>
    </row>
    <row r="45" spans="1:10" ht="60" customHeight="1" x14ac:dyDescent="0.2">
      <c r="A45" s="31" t="s">
        <v>1640</v>
      </c>
      <c r="B45" s="39" t="s">
        <v>288</v>
      </c>
      <c r="C45" s="31" t="s">
        <v>70</v>
      </c>
      <c r="D45" s="31" t="s">
        <v>289</v>
      </c>
      <c r="E45" s="32" t="s">
        <v>73</v>
      </c>
      <c r="F45" s="33">
        <f>VLOOKUP(A45,PQ!A:D,4,0)</f>
        <v>67.2</v>
      </c>
      <c r="G45" s="33">
        <f>VLOOKUP(B45,CPUs!B:J,9,0)</f>
        <v>73.170000000000016</v>
      </c>
      <c r="H45" s="33">
        <f t="shared" si="20"/>
        <v>88.05</v>
      </c>
      <c r="I45" s="33">
        <f t="shared" si="16"/>
        <v>5916.96</v>
      </c>
      <c r="J45" s="34">
        <f t="shared" si="0"/>
        <v>3.6216181916904925E-3</v>
      </c>
    </row>
    <row r="46" spans="1:10" ht="36" customHeight="1" x14ac:dyDescent="0.2">
      <c r="A46" s="31" t="s">
        <v>1641</v>
      </c>
      <c r="B46" s="39" t="s">
        <v>296</v>
      </c>
      <c r="C46" s="31" t="s">
        <v>70</v>
      </c>
      <c r="D46" s="31" t="s">
        <v>297</v>
      </c>
      <c r="E46" s="32" t="s">
        <v>73</v>
      </c>
      <c r="F46" s="33">
        <f>VLOOKUP(A46,PQ!A:D,4,0)</f>
        <v>536.11</v>
      </c>
      <c r="G46" s="33">
        <f>VLOOKUP(B46,CPUs!B:J,9,0)</f>
        <v>59.19</v>
      </c>
      <c r="H46" s="33">
        <f t="shared" si="20"/>
        <v>71.22</v>
      </c>
      <c r="I46" s="33">
        <f t="shared" si="16"/>
        <v>38181.75</v>
      </c>
      <c r="J46" s="34">
        <f t="shared" si="0"/>
        <v>2.3370061719291402E-2</v>
      </c>
    </row>
    <row r="47" spans="1:10" ht="36" customHeight="1" x14ac:dyDescent="0.2">
      <c r="A47" s="31" t="s">
        <v>1642</v>
      </c>
      <c r="B47" s="39" t="s">
        <v>305</v>
      </c>
      <c r="C47" s="31" t="s">
        <v>70</v>
      </c>
      <c r="D47" s="31" t="s">
        <v>306</v>
      </c>
      <c r="E47" s="32" t="s">
        <v>97</v>
      </c>
      <c r="F47" s="33">
        <f>VLOOKUP(A47,PQ!A:D,4,0)</f>
        <v>21</v>
      </c>
      <c r="G47" s="33">
        <f>VLOOKUP(B47,CPUs!B:J,9,0)</f>
        <v>825.95000000000016</v>
      </c>
      <c r="H47" s="33">
        <f t="shared" si="20"/>
        <v>993.94</v>
      </c>
      <c r="I47" s="33">
        <f t="shared" si="16"/>
        <v>20872.740000000002</v>
      </c>
      <c r="J47" s="34">
        <f t="shared" si="0"/>
        <v>1.2775664343586202E-2</v>
      </c>
    </row>
    <row r="48" spans="1:10" ht="24" customHeight="1" x14ac:dyDescent="0.2">
      <c r="A48" s="27">
        <v>3</v>
      </c>
      <c r="B48" s="38"/>
      <c r="C48" s="27"/>
      <c r="D48" s="27" t="s">
        <v>1944</v>
      </c>
      <c r="E48" s="27"/>
      <c r="F48" s="28"/>
      <c r="G48" s="29"/>
      <c r="H48" s="29"/>
      <c r="I48" s="28">
        <f>+I49+I54+I61+I79</f>
        <v>273073.51</v>
      </c>
      <c r="J48" s="30">
        <f t="shared" si="0"/>
        <v>0.16714123324896157</v>
      </c>
    </row>
    <row r="49" spans="1:10" ht="24" customHeight="1" x14ac:dyDescent="0.2">
      <c r="A49" s="27" t="s">
        <v>1643</v>
      </c>
      <c r="B49" s="38"/>
      <c r="C49" s="27"/>
      <c r="D49" s="27" t="s">
        <v>1564</v>
      </c>
      <c r="E49" s="27"/>
      <c r="F49" s="28"/>
      <c r="G49" s="29"/>
      <c r="H49" s="29"/>
      <c r="I49" s="28">
        <f>SUM(I50:I53)</f>
        <v>5384.6399999999994</v>
      </c>
      <c r="J49" s="30">
        <f t="shared" si="0"/>
        <v>3.2957988865404348E-3</v>
      </c>
    </row>
    <row r="50" spans="1:10" ht="36" customHeight="1" x14ac:dyDescent="0.2">
      <c r="A50" s="31" t="s">
        <v>1644</v>
      </c>
      <c r="B50" s="39" t="s">
        <v>105</v>
      </c>
      <c r="C50" s="31" t="s">
        <v>22</v>
      </c>
      <c r="D50" s="31" t="s">
        <v>106</v>
      </c>
      <c r="E50" s="32" t="s">
        <v>97</v>
      </c>
      <c r="F50" s="33">
        <f>VLOOKUP(A50,PQ!A:D,4,0)</f>
        <v>2345.52</v>
      </c>
      <c r="G50" s="33">
        <f>VLOOKUP(B50,CPUs!B:J,9,0)</f>
        <v>0.44</v>
      </c>
      <c r="H50" s="33">
        <f t="shared" ref="H50:H53" si="21">+TRUNC(G50*(1+$H$1),2)</f>
        <v>0.52</v>
      </c>
      <c r="I50" s="33">
        <f t="shared" ref="I50:I58" si="22">TRUNC(F50*H50,2)</f>
        <v>1219.67</v>
      </c>
      <c r="J50" s="34">
        <f t="shared" si="0"/>
        <v>7.4652846391713701E-4</v>
      </c>
    </row>
    <row r="51" spans="1:10" ht="24" customHeight="1" x14ac:dyDescent="0.2">
      <c r="A51" s="31" t="s">
        <v>1645</v>
      </c>
      <c r="B51" s="39" t="s">
        <v>131</v>
      </c>
      <c r="C51" s="31" t="s">
        <v>48</v>
      </c>
      <c r="D51" s="31" t="s">
        <v>1563</v>
      </c>
      <c r="E51" s="32" t="s">
        <v>133</v>
      </c>
      <c r="F51" s="33">
        <f>VLOOKUP(A51,PQ!A:D,4,0)</f>
        <v>241.58855999999997</v>
      </c>
      <c r="G51" s="33">
        <f>VLOOKUP(B51,CPUs!B:J,9,0)</f>
        <v>1.28</v>
      </c>
      <c r="H51" s="33">
        <f t="shared" si="21"/>
        <v>1.54</v>
      </c>
      <c r="I51" s="33">
        <f t="shared" si="22"/>
        <v>372.04</v>
      </c>
      <c r="J51" s="34">
        <f t="shared" si="0"/>
        <v>2.2771606230843726E-4</v>
      </c>
    </row>
    <row r="52" spans="1:10" ht="24" customHeight="1" x14ac:dyDescent="0.2">
      <c r="A52" s="31" t="s">
        <v>1646</v>
      </c>
      <c r="B52" s="39" t="s">
        <v>137</v>
      </c>
      <c r="C52" s="31" t="s">
        <v>48</v>
      </c>
      <c r="D52" s="31" t="s">
        <v>138</v>
      </c>
      <c r="E52" s="32" t="s">
        <v>51</v>
      </c>
      <c r="F52" s="33">
        <f>VLOOKUP(A52,PQ!A:D,4,0)</f>
        <v>5798.1254399999989</v>
      </c>
      <c r="G52" s="33">
        <f>VLOOKUP(B52,CPUs!B:J,9,0)</f>
        <v>0.49</v>
      </c>
      <c r="H52" s="33">
        <f t="shared" si="21"/>
        <v>0.57999999999999996</v>
      </c>
      <c r="I52" s="33">
        <f t="shared" si="22"/>
        <v>3362.91</v>
      </c>
      <c r="J52" s="34">
        <f t="shared" si="0"/>
        <v>2.0583502394841057E-3</v>
      </c>
    </row>
    <row r="53" spans="1:10" ht="24" customHeight="1" x14ac:dyDescent="0.2">
      <c r="A53" s="31" t="s">
        <v>1647</v>
      </c>
      <c r="B53" s="39" t="s">
        <v>142</v>
      </c>
      <c r="C53" s="31" t="s">
        <v>48</v>
      </c>
      <c r="D53" s="31" t="s">
        <v>143</v>
      </c>
      <c r="E53" s="32" t="s">
        <v>133</v>
      </c>
      <c r="F53" s="33">
        <f>VLOOKUP(A53,PQ!A:D,4,0)</f>
        <v>241.58855999999997</v>
      </c>
      <c r="G53" s="33">
        <f>VLOOKUP(B53,CPUs!B:J,9,0)</f>
        <v>1.48</v>
      </c>
      <c r="H53" s="33">
        <f t="shared" si="21"/>
        <v>1.78</v>
      </c>
      <c r="I53" s="33">
        <f t="shared" si="22"/>
        <v>430.02</v>
      </c>
      <c r="J53" s="34">
        <f t="shared" si="0"/>
        <v>2.6320412083075524E-4</v>
      </c>
    </row>
    <row r="54" spans="1:10" ht="24" customHeight="1" x14ac:dyDescent="0.2">
      <c r="A54" s="27" t="s">
        <v>1648</v>
      </c>
      <c r="B54" s="38"/>
      <c r="C54" s="27"/>
      <c r="D54" s="27" t="s">
        <v>1787</v>
      </c>
      <c r="E54" s="27"/>
      <c r="F54" s="28"/>
      <c r="G54" s="29"/>
      <c r="H54" s="29"/>
      <c r="I54" s="28">
        <f>SUM(I56:I60)</f>
        <v>51944.93</v>
      </c>
      <c r="J54" s="30">
        <f t="shared" si="0"/>
        <v>3.1794148254186139E-2</v>
      </c>
    </row>
    <row r="55" spans="1:10" s="74" customFormat="1" ht="24" customHeight="1" x14ac:dyDescent="0.2">
      <c r="A55" s="31" t="s">
        <v>1649</v>
      </c>
      <c r="B55" s="39" t="s">
        <v>131</v>
      </c>
      <c r="C55" s="31" t="s">
        <v>48</v>
      </c>
      <c r="D55" s="31" t="s">
        <v>1609</v>
      </c>
      <c r="E55" s="32" t="s">
        <v>133</v>
      </c>
      <c r="F55" s="33">
        <f>VLOOKUP(A55,PQ!A:D,4,0)</f>
        <v>124.82</v>
      </c>
      <c r="G55" s="33">
        <f>VLOOKUP(B55,CPUs!B:J,9,0)</f>
        <v>1.28</v>
      </c>
      <c r="H55" s="33">
        <f t="shared" ref="H55" si="23">+TRUNC(G55*(1+$H$1),2)</f>
        <v>1.54</v>
      </c>
      <c r="I55" s="33">
        <f t="shared" ref="I55" si="24">TRUNC(F55*H55,2)</f>
        <v>192.22</v>
      </c>
      <c r="J55" s="34">
        <f t="shared" ref="J55" si="25">+I55/$I$5</f>
        <v>1.1765289080993389E-4</v>
      </c>
    </row>
    <row r="56" spans="1:10" ht="24" customHeight="1" x14ac:dyDescent="0.2">
      <c r="A56" s="31" t="s">
        <v>1650</v>
      </c>
      <c r="B56" s="39" t="s">
        <v>153</v>
      </c>
      <c r="C56" s="31" t="s">
        <v>48</v>
      </c>
      <c r="D56" s="31" t="s">
        <v>154</v>
      </c>
      <c r="E56" s="32" t="s">
        <v>133</v>
      </c>
      <c r="F56" s="33">
        <f>VLOOKUP(A56,PQ!A:D,4,0)</f>
        <v>114.16</v>
      </c>
      <c r="G56" s="33">
        <f>VLOOKUP(B56,CPUs!B:J,9,0)</f>
        <v>4.18</v>
      </c>
      <c r="H56" s="33">
        <f t="shared" ref="H56:H58" si="26">+TRUNC(G56*(1+$H$1),2)</f>
        <v>5.03</v>
      </c>
      <c r="I56" s="33">
        <f t="shared" si="22"/>
        <v>574.22</v>
      </c>
      <c r="J56" s="34">
        <f t="shared" si="0"/>
        <v>3.5146521153303634E-4</v>
      </c>
    </row>
    <row r="57" spans="1:10" ht="24" customHeight="1" x14ac:dyDescent="0.2">
      <c r="A57" s="31" t="s">
        <v>1651</v>
      </c>
      <c r="B57" s="39" t="s">
        <v>166</v>
      </c>
      <c r="C57" s="31" t="s">
        <v>48</v>
      </c>
      <c r="D57" s="31" t="s">
        <v>167</v>
      </c>
      <c r="E57" s="32" t="s">
        <v>73</v>
      </c>
      <c r="F57" s="33">
        <f>VLOOKUP(A57,PQ!A:D,4,0)</f>
        <v>77</v>
      </c>
      <c r="G57" s="33">
        <f>VLOOKUP(B57,CPUs!B:J,9,0)</f>
        <v>74.19</v>
      </c>
      <c r="H57" s="33">
        <f t="shared" si="26"/>
        <v>89.28</v>
      </c>
      <c r="I57" s="33">
        <f t="shared" si="22"/>
        <v>6874.56</v>
      </c>
      <c r="J57" s="34">
        <f t="shared" si="0"/>
        <v>4.2077403862570972E-3</v>
      </c>
    </row>
    <row r="58" spans="1:10" s="74" customFormat="1" ht="24" customHeight="1" x14ac:dyDescent="0.2">
      <c r="A58" s="31" t="s">
        <v>1652</v>
      </c>
      <c r="B58" s="31">
        <v>2003850</v>
      </c>
      <c r="C58" s="31" t="s">
        <v>48</v>
      </c>
      <c r="D58" s="31" t="s">
        <v>1784</v>
      </c>
      <c r="E58" s="32" t="s">
        <v>133</v>
      </c>
      <c r="F58" s="33">
        <f>VLOOKUP(A58,PQ!A:D,4,0)</f>
        <v>10</v>
      </c>
      <c r="G58" s="33">
        <f>VLOOKUP(B58,CPUs!B:J,9,0)</f>
        <v>120.50600493727964</v>
      </c>
      <c r="H58" s="33">
        <f t="shared" si="26"/>
        <v>145.01</v>
      </c>
      <c r="I58" s="33">
        <f t="shared" si="22"/>
        <v>1450.1</v>
      </c>
      <c r="J58" s="34">
        <f t="shared" si="0"/>
        <v>8.8756870754076126E-4</v>
      </c>
    </row>
    <row r="59" spans="1:10" s="74" customFormat="1" ht="24" customHeight="1" x14ac:dyDescent="0.2">
      <c r="A59" s="31" t="s">
        <v>1792</v>
      </c>
      <c r="B59" s="31" t="s">
        <v>1790</v>
      </c>
      <c r="C59" s="31" t="s">
        <v>22</v>
      </c>
      <c r="D59" s="31" t="s">
        <v>1791</v>
      </c>
      <c r="E59" s="32" t="s">
        <v>73</v>
      </c>
      <c r="F59" s="33">
        <f>VLOOKUP(A59,PQ!A:D,4,0)</f>
        <v>40.36</v>
      </c>
      <c r="G59" s="33">
        <f>VLOOKUP(B59,CPUs!B:J,9,0)</f>
        <v>45.07</v>
      </c>
      <c r="H59" s="33">
        <f>TRUNC(G59 * (1+$H$1), 2)</f>
        <v>54.23</v>
      </c>
      <c r="I59" s="33">
        <f>TRUNC(F59 * H59, 2)</f>
        <v>2188.7199999999998</v>
      </c>
      <c r="J59" s="34">
        <f t="shared" ref="J59" si="27">I59 /($I$5)</f>
        <v>1.3396589073640542E-3</v>
      </c>
    </row>
    <row r="60" spans="1:10" s="74" customFormat="1" ht="24" customHeight="1" x14ac:dyDescent="0.2">
      <c r="A60" s="31" t="s">
        <v>1793</v>
      </c>
      <c r="B60" s="31" t="s">
        <v>1788</v>
      </c>
      <c r="C60" s="31" t="s">
        <v>22</v>
      </c>
      <c r="D60" s="31" t="s">
        <v>1789</v>
      </c>
      <c r="E60" s="32" t="s">
        <v>97</v>
      </c>
      <c r="F60" s="33">
        <f>VLOOKUP(A60,PQ!A:D,4,0)</f>
        <v>515.16</v>
      </c>
      <c r="G60" s="33">
        <f>VLOOKUP(B60,CPUs!B:J,9,0)</f>
        <v>65.91</v>
      </c>
      <c r="H60" s="33">
        <f>TRUNC(G60 * (1+$H$1), 2)</f>
        <v>79.31</v>
      </c>
      <c r="I60" s="33">
        <f t="shared" ref="I60" si="28">TRUNC(F60 * H60, 2)</f>
        <v>40857.33</v>
      </c>
      <c r="J60" s="34">
        <f t="shared" ref="J60" si="29">I60 /($I$5)</f>
        <v>2.5007715041491192E-2</v>
      </c>
    </row>
    <row r="61" spans="1:10" ht="24" customHeight="1" x14ac:dyDescent="0.2">
      <c r="A61" s="27" t="s">
        <v>1653</v>
      </c>
      <c r="B61" s="38"/>
      <c r="C61" s="27"/>
      <c r="D61" s="27" t="s">
        <v>1561</v>
      </c>
      <c r="E61" s="27"/>
      <c r="F61" s="28"/>
      <c r="G61" s="29"/>
      <c r="H61" s="29"/>
      <c r="I61" s="28">
        <f>+I62+I69</f>
        <v>187184.54</v>
      </c>
      <c r="J61" s="30">
        <f t="shared" si="0"/>
        <v>0.11457081597090679</v>
      </c>
    </row>
    <row r="62" spans="1:10" ht="24" customHeight="1" x14ac:dyDescent="0.2">
      <c r="A62" s="27" t="s">
        <v>1654</v>
      </c>
      <c r="B62" s="38"/>
      <c r="C62" s="27"/>
      <c r="D62" s="27" t="s">
        <v>1560</v>
      </c>
      <c r="E62" s="27"/>
      <c r="F62" s="28"/>
      <c r="G62" s="29"/>
      <c r="H62" s="29"/>
      <c r="I62" s="28">
        <f>SUM(I63:I68)</f>
        <v>72338.06</v>
      </c>
      <c r="J62" s="30">
        <f t="shared" si="0"/>
        <v>4.4276255720437238E-2</v>
      </c>
    </row>
    <row r="63" spans="1:10" ht="60" customHeight="1" x14ac:dyDescent="0.2">
      <c r="A63" s="31" t="s">
        <v>1655</v>
      </c>
      <c r="B63" s="39" t="s">
        <v>181</v>
      </c>
      <c r="C63" s="31" t="s">
        <v>22</v>
      </c>
      <c r="D63" s="31" t="s">
        <v>182</v>
      </c>
      <c r="E63" s="32" t="s">
        <v>133</v>
      </c>
      <c r="F63" s="33">
        <f>VLOOKUP(A63,PQ!A:D,4,0)</f>
        <v>293.52659999999997</v>
      </c>
      <c r="G63" s="33">
        <f>VLOOKUP(B63,CPUs!B:J,9,0)</f>
        <v>6.9</v>
      </c>
      <c r="H63" s="33">
        <f t="shared" ref="H63:H68" si="30">+TRUNC(G63*(1+$H$1),2)</f>
        <v>8.3000000000000007</v>
      </c>
      <c r="I63" s="33">
        <f t="shared" ref="I63:I68" si="31">TRUNC(F63*H63,2)</f>
        <v>2436.27</v>
      </c>
      <c r="J63" s="34">
        <f t="shared" si="0"/>
        <v>1.4911778602305569E-3</v>
      </c>
    </row>
    <row r="64" spans="1:10" ht="24" customHeight="1" x14ac:dyDescent="0.2">
      <c r="A64" s="31" t="s">
        <v>1656</v>
      </c>
      <c r="B64" s="39" t="s">
        <v>189</v>
      </c>
      <c r="C64" s="31" t="s">
        <v>70</v>
      </c>
      <c r="D64" s="31" t="s">
        <v>190</v>
      </c>
      <c r="E64" s="32" t="s">
        <v>97</v>
      </c>
      <c r="F64" s="33">
        <f>VLOOKUP(A64,PQ!A:D,4,0)</f>
        <v>71.014499999999998</v>
      </c>
      <c r="G64" s="33">
        <f>VLOOKUP(B64,CPUs!B:J,9,0)</f>
        <v>29.88</v>
      </c>
      <c r="H64" s="33">
        <f t="shared" si="30"/>
        <v>35.950000000000003</v>
      </c>
      <c r="I64" s="33">
        <f t="shared" si="31"/>
        <v>2552.9699999999998</v>
      </c>
      <c r="J64" s="34">
        <f t="shared" si="0"/>
        <v>1.5626069121373266E-3</v>
      </c>
    </row>
    <row r="65" spans="1:10" ht="36" customHeight="1" x14ac:dyDescent="0.2">
      <c r="A65" s="31" t="s">
        <v>1657</v>
      </c>
      <c r="B65" s="39" t="s">
        <v>193</v>
      </c>
      <c r="C65" s="31" t="s">
        <v>22</v>
      </c>
      <c r="D65" s="31" t="s">
        <v>194</v>
      </c>
      <c r="E65" s="32" t="s">
        <v>97</v>
      </c>
      <c r="F65" s="33">
        <f>VLOOKUP(A65,PQ!A:D,4,0)</f>
        <v>55.233499999999999</v>
      </c>
      <c r="G65" s="33">
        <f>VLOOKUP(B65,CPUs!B:J,9,0)</f>
        <v>31.7</v>
      </c>
      <c r="H65" s="33">
        <f t="shared" si="30"/>
        <v>38.14</v>
      </c>
      <c r="I65" s="33">
        <f t="shared" si="31"/>
        <v>2106.6</v>
      </c>
      <c r="J65" s="34">
        <f t="shared" si="0"/>
        <v>1.2893953791499673E-3</v>
      </c>
    </row>
    <row r="66" spans="1:10" s="2" customFormat="1" ht="36" customHeight="1" x14ac:dyDescent="0.2">
      <c r="A66" s="31" t="s">
        <v>1658</v>
      </c>
      <c r="B66" s="39" t="s">
        <v>1734</v>
      </c>
      <c r="C66" s="31" t="s">
        <v>48</v>
      </c>
      <c r="D66" s="31" t="s">
        <v>1735</v>
      </c>
      <c r="E66" s="32" t="s">
        <v>97</v>
      </c>
      <c r="F66" s="33">
        <f>VLOOKUP(A66,PQ!A:D,4,0)</f>
        <v>315.62</v>
      </c>
      <c r="G66" s="33">
        <f>VLOOKUP(B66,CPUs!B:J,9,0)</f>
        <v>72.84</v>
      </c>
      <c r="H66" s="33">
        <f t="shared" si="30"/>
        <v>87.65</v>
      </c>
      <c r="I66" s="33">
        <f t="shared" si="31"/>
        <v>27664.09</v>
      </c>
      <c r="J66" s="34">
        <f t="shared" ref="J66:J67" si="32">+I66/$I$5</f>
        <v>1.6932474040818771E-2</v>
      </c>
    </row>
    <row r="67" spans="1:10" s="2" customFormat="1" ht="36" customHeight="1" x14ac:dyDescent="0.2">
      <c r="A67" s="31" t="s">
        <v>1659</v>
      </c>
      <c r="B67" s="39" t="s">
        <v>1737</v>
      </c>
      <c r="C67" s="31" t="s">
        <v>48</v>
      </c>
      <c r="D67" s="31" t="s">
        <v>1738</v>
      </c>
      <c r="E67" s="32" t="s">
        <v>133</v>
      </c>
      <c r="F67" s="33">
        <f>VLOOKUP(A67,PQ!A:D,4,0)</f>
        <v>55.233499999999999</v>
      </c>
      <c r="G67" s="33">
        <f>VLOOKUP(B67,CPUs!B:J,9,0)</f>
        <v>363.35</v>
      </c>
      <c r="H67" s="33">
        <f t="shared" si="30"/>
        <v>437.25</v>
      </c>
      <c r="I67" s="33">
        <f t="shared" si="31"/>
        <v>24150.84</v>
      </c>
      <c r="J67" s="34">
        <f t="shared" si="32"/>
        <v>1.478210457542495E-2</v>
      </c>
    </row>
    <row r="68" spans="1:10" ht="24" customHeight="1" x14ac:dyDescent="0.2">
      <c r="A68" s="31" t="s">
        <v>1776</v>
      </c>
      <c r="B68" s="39" t="s">
        <v>209</v>
      </c>
      <c r="C68" s="31" t="s">
        <v>22</v>
      </c>
      <c r="D68" s="31" t="s">
        <v>210</v>
      </c>
      <c r="E68" s="32" t="s">
        <v>133</v>
      </c>
      <c r="F68" s="33">
        <f>VLOOKUP(A68,PQ!A:D,4,0)</f>
        <v>233.55879999999999</v>
      </c>
      <c r="G68" s="33">
        <f>VLOOKUP(B68,CPUs!B:J,9,0)</f>
        <v>47.78</v>
      </c>
      <c r="H68" s="33">
        <f t="shared" si="30"/>
        <v>57.49</v>
      </c>
      <c r="I68" s="33">
        <f t="shared" si="31"/>
        <v>13427.29</v>
      </c>
      <c r="J68" s="34">
        <f t="shared" si="0"/>
        <v>8.2184969526756715E-3</v>
      </c>
    </row>
    <row r="69" spans="1:10" ht="24" customHeight="1" x14ac:dyDescent="0.2">
      <c r="A69" s="27" t="s">
        <v>1660</v>
      </c>
      <c r="B69" s="38"/>
      <c r="C69" s="27"/>
      <c r="D69" s="27" t="s">
        <v>1559</v>
      </c>
      <c r="E69" s="27"/>
      <c r="F69" s="28"/>
      <c r="G69" s="29"/>
      <c r="H69" s="29"/>
      <c r="I69" s="28">
        <f>SUM(I70:I78)</f>
        <v>114846.48000000001</v>
      </c>
      <c r="J69" s="30">
        <f t="shared" si="0"/>
        <v>7.0294560250469554E-2</v>
      </c>
    </row>
    <row r="70" spans="1:10" ht="24" customHeight="1" x14ac:dyDescent="0.2">
      <c r="A70" s="31" t="s">
        <v>1661</v>
      </c>
      <c r="B70" s="39" t="s">
        <v>212</v>
      </c>
      <c r="C70" s="31" t="s">
        <v>70</v>
      </c>
      <c r="D70" s="31" t="s">
        <v>213</v>
      </c>
      <c r="E70" s="32" t="s">
        <v>97</v>
      </c>
      <c r="F70" s="33">
        <f>VLOOKUP(A70,PQ!A:D,4,0)</f>
        <v>76.800000000000011</v>
      </c>
      <c r="G70" s="33">
        <f>VLOOKUP(B70,CPUs!B:J,9,0)</f>
        <v>87.550000000000011</v>
      </c>
      <c r="H70" s="33">
        <f t="shared" ref="H70:H78" si="33">+TRUNC(G70*(1+$H$1),2)</f>
        <v>105.35</v>
      </c>
      <c r="I70" s="33">
        <f t="shared" ref="I70:I78" si="34">TRUNC(F70*H70,2)</f>
        <v>8090.88</v>
      </c>
      <c r="J70" s="34">
        <f t="shared" si="0"/>
        <v>4.9522184018118715E-3</v>
      </c>
    </row>
    <row r="71" spans="1:10" ht="36" customHeight="1" x14ac:dyDescent="0.2">
      <c r="A71" s="31" t="s">
        <v>1662</v>
      </c>
      <c r="B71" s="39" t="s">
        <v>223</v>
      </c>
      <c r="C71" s="31" t="s">
        <v>70</v>
      </c>
      <c r="D71" s="31" t="s">
        <v>224</v>
      </c>
      <c r="E71" s="32" t="s">
        <v>176</v>
      </c>
      <c r="F71" s="33">
        <f>VLOOKUP(A71,PQ!A:D,4,0)</f>
        <v>606</v>
      </c>
      <c r="G71" s="33">
        <f>VLOOKUP(B71,CPUs!B:J,9,0)</f>
        <v>14.47</v>
      </c>
      <c r="H71" s="33">
        <f t="shared" si="33"/>
        <v>17.41</v>
      </c>
      <c r="I71" s="33">
        <f t="shared" si="34"/>
        <v>10550.46</v>
      </c>
      <c r="J71" s="34">
        <f t="shared" si="0"/>
        <v>6.4576637101996411E-3</v>
      </c>
    </row>
    <row r="72" spans="1:10" ht="36" customHeight="1" x14ac:dyDescent="0.2">
      <c r="A72" s="31" t="s">
        <v>1663</v>
      </c>
      <c r="B72" s="39" t="s">
        <v>238</v>
      </c>
      <c r="C72" s="31" t="s">
        <v>22</v>
      </c>
      <c r="D72" s="31" t="s">
        <v>239</v>
      </c>
      <c r="E72" s="32" t="s">
        <v>133</v>
      </c>
      <c r="F72" s="33">
        <f>VLOOKUP(A72,PQ!A:D,4,0)</f>
        <v>5.3760000000000012</v>
      </c>
      <c r="G72" s="33">
        <f>VLOOKUP(B72,CPUs!B:J,9,0)</f>
        <v>468.5</v>
      </c>
      <c r="H72" s="33">
        <f t="shared" si="33"/>
        <v>563.79</v>
      </c>
      <c r="I72" s="33">
        <f t="shared" si="34"/>
        <v>3030.93</v>
      </c>
      <c r="J72" s="34">
        <f t="shared" si="0"/>
        <v>1.8551538671446933E-3</v>
      </c>
    </row>
    <row r="73" spans="1:10" ht="24" customHeight="1" x14ac:dyDescent="0.2">
      <c r="A73" s="31" t="s">
        <v>1664</v>
      </c>
      <c r="B73" s="39" t="s">
        <v>251</v>
      </c>
      <c r="C73" s="31" t="s">
        <v>22</v>
      </c>
      <c r="D73" s="31" t="s">
        <v>252</v>
      </c>
      <c r="E73" s="32" t="s">
        <v>133</v>
      </c>
      <c r="F73" s="33">
        <f>VLOOKUP(A73,PQ!A:D,4,0)</f>
        <v>5.3760000000000012</v>
      </c>
      <c r="G73" s="33">
        <f>VLOOKUP(B73,CPUs!B:J,9,0)</f>
        <v>213.32</v>
      </c>
      <c r="H73" s="33">
        <f t="shared" si="33"/>
        <v>256.7</v>
      </c>
      <c r="I73" s="33">
        <f t="shared" si="34"/>
        <v>1380.01</v>
      </c>
      <c r="J73" s="34">
        <f t="shared" si="0"/>
        <v>8.446684312070382E-4</v>
      </c>
    </row>
    <row r="74" spans="1:10" ht="36" customHeight="1" x14ac:dyDescent="0.2">
      <c r="A74" s="31" t="s">
        <v>1665</v>
      </c>
      <c r="B74" s="39" t="s">
        <v>258</v>
      </c>
      <c r="C74" s="31" t="s">
        <v>70</v>
      </c>
      <c r="D74" s="31" t="s">
        <v>259</v>
      </c>
      <c r="E74" s="32" t="s">
        <v>73</v>
      </c>
      <c r="F74" s="33">
        <f>VLOOKUP(A74,PQ!A:D,4,0)</f>
        <v>473.43</v>
      </c>
      <c r="G74" s="33">
        <f>VLOOKUP(B74,CPUs!B:J,9,0)</f>
        <v>46.05</v>
      </c>
      <c r="H74" s="33">
        <f t="shared" si="33"/>
        <v>55.41</v>
      </c>
      <c r="I74" s="33">
        <f t="shared" si="34"/>
        <v>26232.75</v>
      </c>
      <c r="J74" s="34">
        <f t="shared" si="0"/>
        <v>1.6056387844107237E-2</v>
      </c>
    </row>
    <row r="75" spans="1:10" ht="36" customHeight="1" x14ac:dyDescent="0.2">
      <c r="A75" s="31" t="s">
        <v>1666</v>
      </c>
      <c r="B75" s="39" t="s">
        <v>271</v>
      </c>
      <c r="C75" s="31" t="s">
        <v>70</v>
      </c>
      <c r="D75" s="31" t="s">
        <v>272</v>
      </c>
      <c r="E75" s="32" t="s">
        <v>97</v>
      </c>
      <c r="F75" s="33">
        <f>VLOOKUP(A75,PQ!A:D,4,0)</f>
        <v>379.10599999999999</v>
      </c>
      <c r="G75" s="33">
        <f>VLOOKUP(B75,CPUs!B:J,9,0)</f>
        <v>69</v>
      </c>
      <c r="H75" s="33">
        <f t="shared" si="33"/>
        <v>83.03</v>
      </c>
      <c r="I75" s="33">
        <f t="shared" si="34"/>
        <v>31477.17</v>
      </c>
      <c r="J75" s="34">
        <f t="shared" si="0"/>
        <v>1.9266361695014705E-2</v>
      </c>
    </row>
    <row r="76" spans="1:10" ht="60" customHeight="1" x14ac:dyDescent="0.2">
      <c r="A76" s="31" t="s">
        <v>1667</v>
      </c>
      <c r="B76" s="39" t="s">
        <v>288</v>
      </c>
      <c r="C76" s="31" t="s">
        <v>70</v>
      </c>
      <c r="D76" s="31" t="s">
        <v>289</v>
      </c>
      <c r="E76" s="32" t="s">
        <v>73</v>
      </c>
      <c r="F76" s="33">
        <f>VLOOKUP(A76,PQ!A:D,4,0)</f>
        <v>22.400000000000002</v>
      </c>
      <c r="G76" s="33">
        <f>VLOOKUP(B76,CPUs!B:J,9,0)</f>
        <v>73.170000000000016</v>
      </c>
      <c r="H76" s="33">
        <f t="shared" si="33"/>
        <v>88.05</v>
      </c>
      <c r="I76" s="33">
        <f t="shared" si="34"/>
        <v>1972.32</v>
      </c>
      <c r="J76" s="34">
        <f t="shared" si="0"/>
        <v>1.2072060638968307E-3</v>
      </c>
    </row>
    <row r="77" spans="1:10" ht="36" customHeight="1" x14ac:dyDescent="0.2">
      <c r="A77" s="31" t="s">
        <v>1668</v>
      </c>
      <c r="B77" s="39" t="s">
        <v>296</v>
      </c>
      <c r="C77" s="31" t="s">
        <v>70</v>
      </c>
      <c r="D77" s="31" t="s">
        <v>297</v>
      </c>
      <c r="E77" s="32" t="s">
        <v>73</v>
      </c>
      <c r="F77" s="33">
        <f>VLOOKUP(A77,PQ!A:D,4,0)</f>
        <v>157.81</v>
      </c>
      <c r="G77" s="33">
        <f>VLOOKUP(B77,CPUs!B:J,9,0)</f>
        <v>59.19</v>
      </c>
      <c r="H77" s="33">
        <f t="shared" si="33"/>
        <v>71.22</v>
      </c>
      <c r="I77" s="33">
        <f t="shared" si="34"/>
        <v>11239.22</v>
      </c>
      <c r="J77" s="34">
        <f t="shared" si="0"/>
        <v>6.8792358935013277E-3</v>
      </c>
    </row>
    <row r="78" spans="1:10" ht="36" customHeight="1" x14ac:dyDescent="0.2">
      <c r="A78" s="31" t="s">
        <v>1669</v>
      </c>
      <c r="B78" s="39" t="s">
        <v>305</v>
      </c>
      <c r="C78" s="31" t="s">
        <v>70</v>
      </c>
      <c r="D78" s="31" t="s">
        <v>306</v>
      </c>
      <c r="E78" s="32" t="s">
        <v>97</v>
      </c>
      <c r="F78" s="33">
        <f>VLOOKUP(A78,PQ!A:D,4,0)</f>
        <v>21</v>
      </c>
      <c r="G78" s="33">
        <f>VLOOKUP(B78,CPUs!B:J,9,0)</f>
        <v>825.95000000000016</v>
      </c>
      <c r="H78" s="33">
        <f t="shared" si="33"/>
        <v>993.94</v>
      </c>
      <c r="I78" s="33">
        <f t="shared" si="34"/>
        <v>20872.740000000002</v>
      </c>
      <c r="J78" s="34">
        <f t="shared" si="0"/>
        <v>1.2775664343586202E-2</v>
      </c>
    </row>
    <row r="79" spans="1:10" ht="24" customHeight="1" x14ac:dyDescent="0.2">
      <c r="A79" s="27" t="s">
        <v>1670</v>
      </c>
      <c r="B79" s="38"/>
      <c r="C79" s="27"/>
      <c r="D79" s="27" t="s">
        <v>1552</v>
      </c>
      <c r="E79" s="27"/>
      <c r="F79" s="28"/>
      <c r="G79" s="29"/>
      <c r="H79" s="29"/>
      <c r="I79" s="28">
        <f>SUM(I80:I83)</f>
        <v>28559.4</v>
      </c>
      <c r="J79" s="30">
        <f t="shared" ref="J79:J140" si="35">+I79/$I$5</f>
        <v>1.7480470137328199E-2</v>
      </c>
    </row>
    <row r="80" spans="1:10" ht="24" customHeight="1" x14ac:dyDescent="0.2">
      <c r="A80" s="31" t="s">
        <v>1583</v>
      </c>
      <c r="B80" s="39" t="s">
        <v>337</v>
      </c>
      <c r="C80" s="31" t="s">
        <v>16</v>
      </c>
      <c r="D80" s="31" t="s">
        <v>338</v>
      </c>
      <c r="E80" s="32" t="s">
        <v>19</v>
      </c>
      <c r="F80" s="33">
        <f>VLOOKUP(A80,PQ!A:D,4,0)</f>
        <v>1</v>
      </c>
      <c r="G80" s="33">
        <f>VLOOKUP(B80,CPUs!B:J,9,0)</f>
        <v>1007.1400000000001</v>
      </c>
      <c r="H80" s="33">
        <f t="shared" ref="H80:H83" si="36">+TRUNC(G80*(1+$H$1),2)</f>
        <v>1211.99</v>
      </c>
      <c r="I80" s="33">
        <f t="shared" ref="I80:I83" si="37">TRUNC(F80*H80,2)</f>
        <v>1211.99</v>
      </c>
      <c r="J80" s="34">
        <f t="shared" si="35"/>
        <v>7.4182773453715422E-4</v>
      </c>
    </row>
    <row r="81" spans="1:10" ht="24" customHeight="1" x14ac:dyDescent="0.2">
      <c r="A81" s="31" t="s">
        <v>1584</v>
      </c>
      <c r="B81" s="39" t="s">
        <v>370</v>
      </c>
      <c r="C81" s="31" t="s">
        <v>70</v>
      </c>
      <c r="D81" s="31" t="s">
        <v>371</v>
      </c>
      <c r="E81" s="32" t="s">
        <v>19</v>
      </c>
      <c r="F81" s="33">
        <f>VLOOKUP(A81,PQ!A:D,4,0)</f>
        <v>1</v>
      </c>
      <c r="G81" s="33">
        <f>VLOOKUP(B81,CPUs!B:J,9,0)</f>
        <v>1027.98</v>
      </c>
      <c r="H81" s="33">
        <f t="shared" si="36"/>
        <v>1237.07</v>
      </c>
      <c r="I81" s="33">
        <f t="shared" si="37"/>
        <v>1237.07</v>
      </c>
      <c r="J81" s="34">
        <f t="shared" si="35"/>
        <v>7.5717855391866046E-4</v>
      </c>
    </row>
    <row r="82" spans="1:10" ht="36" customHeight="1" x14ac:dyDescent="0.2">
      <c r="A82" s="31" t="s">
        <v>1585</v>
      </c>
      <c r="B82" s="39" t="s">
        <v>381</v>
      </c>
      <c r="C82" s="31" t="s">
        <v>16</v>
      </c>
      <c r="D82" s="31" t="s">
        <v>382</v>
      </c>
      <c r="E82" s="32" t="s">
        <v>19</v>
      </c>
      <c r="F82" s="33">
        <f>VLOOKUP(A82,PQ!A:D,4,0)</f>
        <v>1</v>
      </c>
      <c r="G82" s="33">
        <f>VLOOKUP(B82,CPUs!B:J,9,0)</f>
        <v>21062.750000000004</v>
      </c>
      <c r="H82" s="33">
        <f t="shared" si="36"/>
        <v>25346.91</v>
      </c>
      <c r="I82" s="33">
        <f t="shared" si="37"/>
        <v>25346.91</v>
      </c>
      <c r="J82" s="34">
        <f t="shared" si="35"/>
        <v>1.5514188089684848E-2</v>
      </c>
    </row>
    <row r="83" spans="1:10" ht="36" customHeight="1" x14ac:dyDescent="0.2">
      <c r="A83" s="31" t="s">
        <v>1586</v>
      </c>
      <c r="B83" s="39" t="s">
        <v>414</v>
      </c>
      <c r="C83" s="31" t="s">
        <v>70</v>
      </c>
      <c r="D83" s="31" t="s">
        <v>415</v>
      </c>
      <c r="E83" s="32" t="s">
        <v>19</v>
      </c>
      <c r="F83" s="33">
        <f>VLOOKUP(A83,PQ!A:D,4,0)</f>
        <v>1</v>
      </c>
      <c r="G83" s="33">
        <f>VLOOKUP(B83,CPUs!B:J,9,0)</f>
        <v>634.40000000000009</v>
      </c>
      <c r="H83" s="33">
        <f t="shared" si="36"/>
        <v>763.43</v>
      </c>
      <c r="I83" s="33">
        <f t="shared" si="37"/>
        <v>763.43</v>
      </c>
      <c r="J83" s="34">
        <f t="shared" si="35"/>
        <v>4.6727575918753425E-4</v>
      </c>
    </row>
    <row r="84" spans="1:10" ht="24" customHeight="1" x14ac:dyDescent="0.2">
      <c r="A84" s="27">
        <v>4</v>
      </c>
      <c r="B84" s="38"/>
      <c r="C84" s="27"/>
      <c r="D84" s="27" t="s">
        <v>1558</v>
      </c>
      <c r="E84" s="27"/>
      <c r="F84" s="28"/>
      <c r="G84" s="29"/>
      <c r="H84" s="29"/>
      <c r="I84" s="28">
        <f>+I85+I96+I103+I106+I125+I134</f>
        <v>365197.53</v>
      </c>
      <c r="J84" s="30">
        <f t="shared" si="35"/>
        <v>0.22352796338126918</v>
      </c>
    </row>
    <row r="85" spans="1:10" ht="24" customHeight="1" x14ac:dyDescent="0.2">
      <c r="A85" s="27" t="s">
        <v>1671</v>
      </c>
      <c r="B85" s="38"/>
      <c r="C85" s="27"/>
      <c r="D85" s="27" t="s">
        <v>1557</v>
      </c>
      <c r="E85" s="27"/>
      <c r="F85" s="28"/>
      <c r="G85" s="29"/>
      <c r="H85" s="29"/>
      <c r="I85" s="28">
        <f>SUM(I86:I95)</f>
        <v>14715.460000000001</v>
      </c>
      <c r="J85" s="30">
        <f t="shared" si="35"/>
        <v>9.0069524950470818E-3</v>
      </c>
    </row>
    <row r="86" spans="1:10" ht="24" customHeight="1" x14ac:dyDescent="0.2">
      <c r="A86" s="31" t="s">
        <v>1672</v>
      </c>
      <c r="B86" s="39" t="s">
        <v>453</v>
      </c>
      <c r="C86" s="31" t="s">
        <v>22</v>
      </c>
      <c r="D86" s="31" t="s">
        <v>454</v>
      </c>
      <c r="E86" s="32" t="s">
        <v>133</v>
      </c>
      <c r="F86" s="33">
        <f>VLOOKUP(A86,PQ!A:D,4,0)</f>
        <v>37.802750000000003</v>
      </c>
      <c r="G86" s="33">
        <f>VLOOKUP(B86,CPUs!B:J,9,0)</f>
        <v>78.8</v>
      </c>
      <c r="H86" s="33">
        <f t="shared" ref="H86:H95" si="38">+TRUNC(G86*(1+$H$1),2)</f>
        <v>94.82</v>
      </c>
      <c r="I86" s="33">
        <f t="shared" ref="I86:I95" si="39">TRUNC(F86*H86,2)</f>
        <v>3584.45</v>
      </c>
      <c r="J86" s="34">
        <f t="shared" si="35"/>
        <v>2.1939491440207447E-3</v>
      </c>
    </row>
    <row r="87" spans="1:10" s="2" customFormat="1" ht="36" customHeight="1" x14ac:dyDescent="0.2">
      <c r="A87" s="31" t="s">
        <v>1673</v>
      </c>
      <c r="B87" s="39" t="s">
        <v>1734</v>
      </c>
      <c r="C87" s="31" t="s">
        <v>48</v>
      </c>
      <c r="D87" s="31" t="s">
        <v>1735</v>
      </c>
      <c r="E87" s="32" t="s">
        <v>97</v>
      </c>
      <c r="F87" s="33">
        <f>VLOOKUP(A87,PQ!A:D,4,0)</f>
        <v>10.187999999999999</v>
      </c>
      <c r="G87" s="33">
        <f>VLOOKUP(B87,CPUs!B:J,9,0)</f>
        <v>72.84</v>
      </c>
      <c r="H87" s="33">
        <f t="shared" si="38"/>
        <v>87.65</v>
      </c>
      <c r="I87" s="33">
        <f t="shared" si="39"/>
        <v>892.97</v>
      </c>
      <c r="J87" s="34">
        <f t="shared" si="35"/>
        <v>5.4656384302646278E-4</v>
      </c>
    </row>
    <row r="88" spans="1:10" ht="24" customHeight="1" x14ac:dyDescent="0.2">
      <c r="A88" s="31" t="s">
        <v>1674</v>
      </c>
      <c r="B88" s="39" t="s">
        <v>189</v>
      </c>
      <c r="C88" s="31" t="s">
        <v>70</v>
      </c>
      <c r="D88" s="31" t="s">
        <v>190</v>
      </c>
      <c r="E88" s="32" t="s">
        <v>97</v>
      </c>
      <c r="F88" s="33">
        <f>VLOOKUP(A88,PQ!A:D,4,0)</f>
        <v>13.92</v>
      </c>
      <c r="G88" s="33">
        <f>VLOOKUP(B88,CPUs!B:J,9,0)</f>
        <v>29.88</v>
      </c>
      <c r="H88" s="33">
        <f t="shared" si="38"/>
        <v>35.950000000000003</v>
      </c>
      <c r="I88" s="33">
        <f t="shared" si="39"/>
        <v>500.42</v>
      </c>
      <c r="J88" s="34">
        <f t="shared" si="35"/>
        <v>3.0629414014726421E-4</v>
      </c>
    </row>
    <row r="89" spans="1:10" ht="36" customHeight="1" x14ac:dyDescent="0.2">
      <c r="A89" s="31" t="s">
        <v>1675</v>
      </c>
      <c r="B89" s="39" t="s">
        <v>193</v>
      </c>
      <c r="C89" s="31" t="s">
        <v>22</v>
      </c>
      <c r="D89" s="31" t="s">
        <v>194</v>
      </c>
      <c r="E89" s="32" t="s">
        <v>97</v>
      </c>
      <c r="F89" s="33">
        <f>VLOOKUP(A89,PQ!A:D,4,0)</f>
        <v>13.92</v>
      </c>
      <c r="G89" s="33">
        <f>VLOOKUP(B89,CPUs!B:J,9,0)</f>
        <v>31.7</v>
      </c>
      <c r="H89" s="33">
        <f t="shared" si="38"/>
        <v>38.14</v>
      </c>
      <c r="I89" s="33">
        <f t="shared" si="39"/>
        <v>530.9</v>
      </c>
      <c r="J89" s="34">
        <f t="shared" si="35"/>
        <v>3.2495015987407086E-4</v>
      </c>
    </row>
    <row r="90" spans="1:10" ht="24" customHeight="1" x14ac:dyDescent="0.2">
      <c r="A90" s="31" t="s">
        <v>1676</v>
      </c>
      <c r="B90" s="39" t="s">
        <v>456</v>
      </c>
      <c r="C90" s="31" t="s">
        <v>70</v>
      </c>
      <c r="D90" s="31" t="s">
        <v>457</v>
      </c>
      <c r="E90" s="32" t="s">
        <v>97</v>
      </c>
      <c r="F90" s="33">
        <f>VLOOKUP(A90,PQ!A:D,4,0)</f>
        <v>10.187999999999999</v>
      </c>
      <c r="G90" s="33">
        <f>VLOOKUP(B90,CPUs!B:J,9,0)</f>
        <v>96.47</v>
      </c>
      <c r="H90" s="33">
        <f t="shared" si="38"/>
        <v>116.09</v>
      </c>
      <c r="I90" s="33">
        <f t="shared" si="39"/>
        <v>1182.72</v>
      </c>
      <c r="J90" s="34">
        <f t="shared" si="35"/>
        <v>7.2391232451735001E-4</v>
      </c>
    </row>
    <row r="91" spans="1:10" ht="36" customHeight="1" x14ac:dyDescent="0.2">
      <c r="A91" s="31" t="s">
        <v>1677</v>
      </c>
      <c r="B91" s="39" t="s">
        <v>223</v>
      </c>
      <c r="C91" s="31" t="s">
        <v>70</v>
      </c>
      <c r="D91" s="31" t="s">
        <v>224</v>
      </c>
      <c r="E91" s="32" t="s">
        <v>176</v>
      </c>
      <c r="F91" s="33">
        <f>VLOOKUP(A91,PQ!A:D,4,0)</f>
        <v>161.4</v>
      </c>
      <c r="G91" s="33">
        <f>VLOOKUP(B91,CPUs!B:J,9,0)</f>
        <v>14.47</v>
      </c>
      <c r="H91" s="33">
        <f t="shared" si="38"/>
        <v>17.41</v>
      </c>
      <c r="I91" s="33">
        <f t="shared" si="39"/>
        <v>2809.97</v>
      </c>
      <c r="J91" s="34">
        <f t="shared" si="35"/>
        <v>1.7199099656081049E-3</v>
      </c>
    </row>
    <row r="92" spans="1:10" ht="36" customHeight="1" x14ac:dyDescent="0.2">
      <c r="A92" s="31" t="s">
        <v>1678</v>
      </c>
      <c r="B92" s="39" t="s">
        <v>466</v>
      </c>
      <c r="C92" s="31" t="s">
        <v>22</v>
      </c>
      <c r="D92" s="31" t="s">
        <v>467</v>
      </c>
      <c r="E92" s="32" t="s">
        <v>133</v>
      </c>
      <c r="F92" s="33">
        <f>VLOOKUP(A92,PQ!A:D,4,0)</f>
        <v>2.6899999999999995</v>
      </c>
      <c r="G92" s="33">
        <f>VLOOKUP(B92,CPUs!B:J,9,0)</f>
        <v>455.14</v>
      </c>
      <c r="H92" s="33">
        <f t="shared" si="38"/>
        <v>547.71</v>
      </c>
      <c r="I92" s="33">
        <f t="shared" si="39"/>
        <v>1473.33</v>
      </c>
      <c r="J92" s="34">
        <f t="shared" si="35"/>
        <v>9.0178718976693321E-4</v>
      </c>
    </row>
    <row r="93" spans="1:10" ht="24" customHeight="1" x14ac:dyDescent="0.2">
      <c r="A93" s="31" t="s">
        <v>1679</v>
      </c>
      <c r="B93" s="39" t="s">
        <v>251</v>
      </c>
      <c r="C93" s="31" t="s">
        <v>22</v>
      </c>
      <c r="D93" s="31" t="s">
        <v>252</v>
      </c>
      <c r="E93" s="32" t="s">
        <v>133</v>
      </c>
      <c r="F93" s="33">
        <f>VLOOKUP(A93,PQ!A:D,4,0)</f>
        <v>2.6899999999999995</v>
      </c>
      <c r="G93" s="33">
        <f>VLOOKUP(B93,CPUs!B:J,9,0)</f>
        <v>213.32</v>
      </c>
      <c r="H93" s="33">
        <f t="shared" si="38"/>
        <v>256.7</v>
      </c>
      <c r="I93" s="33">
        <f t="shared" si="39"/>
        <v>690.52</v>
      </c>
      <c r="J93" s="34">
        <f t="shared" si="35"/>
        <v>4.2264943378459867E-4</v>
      </c>
    </row>
    <row r="94" spans="1:10" ht="24" customHeight="1" x14ac:dyDescent="0.2">
      <c r="A94" s="31" t="s">
        <v>1680</v>
      </c>
      <c r="B94" s="39" t="s">
        <v>473</v>
      </c>
      <c r="C94" s="31" t="s">
        <v>22</v>
      </c>
      <c r="D94" s="31" t="s">
        <v>474</v>
      </c>
      <c r="E94" s="32" t="s">
        <v>97</v>
      </c>
      <c r="F94" s="33">
        <f>VLOOKUP(A94,PQ!A:D,4,0)</f>
        <v>20.375999999999998</v>
      </c>
      <c r="G94" s="33">
        <f>VLOOKUP(B94,CPUs!B:J,9,0)</f>
        <v>45.57</v>
      </c>
      <c r="H94" s="33">
        <f t="shared" si="38"/>
        <v>54.83</v>
      </c>
      <c r="I94" s="33">
        <f t="shared" si="39"/>
        <v>1117.21</v>
      </c>
      <c r="J94" s="34">
        <f t="shared" si="35"/>
        <v>6.8381534773575203E-4</v>
      </c>
    </row>
    <row r="95" spans="1:10" ht="24" customHeight="1" x14ac:dyDescent="0.2">
      <c r="A95" s="31" t="s">
        <v>1681</v>
      </c>
      <c r="B95" s="39" t="s">
        <v>209</v>
      </c>
      <c r="C95" s="31" t="s">
        <v>22</v>
      </c>
      <c r="D95" s="31" t="s">
        <v>210</v>
      </c>
      <c r="E95" s="32" t="s">
        <v>133</v>
      </c>
      <c r="F95" s="33">
        <f>VLOOKUP(A95,PQ!A:D,4,0)</f>
        <v>33.622750000000003</v>
      </c>
      <c r="G95" s="33">
        <f>VLOOKUP(B95,CPUs!B:J,9,0)</f>
        <v>47.78</v>
      </c>
      <c r="H95" s="33">
        <f t="shared" si="38"/>
        <v>57.49</v>
      </c>
      <c r="I95" s="33">
        <f t="shared" si="39"/>
        <v>1932.97</v>
      </c>
      <c r="J95" s="34">
        <f t="shared" si="35"/>
        <v>1.1831209465657992E-3</v>
      </c>
    </row>
    <row r="96" spans="1:10" ht="24" customHeight="1" x14ac:dyDescent="0.2">
      <c r="A96" s="27" t="s">
        <v>1682</v>
      </c>
      <c r="B96" s="38"/>
      <c r="C96" s="27"/>
      <c r="D96" s="27" t="s">
        <v>1556</v>
      </c>
      <c r="E96" s="27"/>
      <c r="F96" s="28"/>
      <c r="G96" s="29"/>
      <c r="H96" s="29"/>
      <c r="I96" s="28">
        <f>SUM(I97:I102)</f>
        <v>43120.040000000008</v>
      </c>
      <c r="J96" s="30">
        <f t="shared" si="35"/>
        <v>2.6392661314327246E-2</v>
      </c>
    </row>
    <row r="97" spans="1:10" ht="36" customHeight="1" x14ac:dyDescent="0.2">
      <c r="A97" s="31" t="s">
        <v>1683</v>
      </c>
      <c r="B97" s="39" t="s">
        <v>483</v>
      </c>
      <c r="C97" s="31" t="s">
        <v>70</v>
      </c>
      <c r="D97" s="31" t="s">
        <v>484</v>
      </c>
      <c r="E97" s="32" t="s">
        <v>97</v>
      </c>
      <c r="F97" s="33">
        <f>VLOOKUP(A97,PQ!A:D,4,0)</f>
        <v>83.926499999999976</v>
      </c>
      <c r="G97" s="33">
        <f>VLOOKUP(B97,CPUs!B:J,9,0)</f>
        <v>61.739999999999995</v>
      </c>
      <c r="H97" s="33">
        <f t="shared" ref="H97:H102" si="40">+TRUNC(G97*(1+$H$1),2)</f>
        <v>74.290000000000006</v>
      </c>
      <c r="I97" s="33">
        <f t="shared" ref="I97:I102" si="41">TRUNC(F97*H97,2)</f>
        <v>6234.89</v>
      </c>
      <c r="J97" s="34">
        <f t="shared" si="35"/>
        <v>3.8162149223907437E-3</v>
      </c>
    </row>
    <row r="98" spans="1:10" ht="36" customHeight="1" x14ac:dyDescent="0.2">
      <c r="A98" s="31" t="s">
        <v>1684</v>
      </c>
      <c r="B98" s="39" t="s">
        <v>223</v>
      </c>
      <c r="C98" s="31" t="s">
        <v>70</v>
      </c>
      <c r="D98" s="31" t="s">
        <v>224</v>
      </c>
      <c r="E98" s="32" t="s">
        <v>176</v>
      </c>
      <c r="F98" s="33">
        <f>VLOOKUP(A98,PQ!A:D,4,0)</f>
        <v>691</v>
      </c>
      <c r="G98" s="33">
        <f>VLOOKUP(B98,CPUs!B:J,9,0)</f>
        <v>14.47</v>
      </c>
      <c r="H98" s="33">
        <f t="shared" si="40"/>
        <v>17.41</v>
      </c>
      <c r="I98" s="33">
        <f t="shared" si="41"/>
        <v>12030.31</v>
      </c>
      <c r="J98" s="34">
        <f t="shared" si="35"/>
        <v>7.3634416233464561E-3</v>
      </c>
    </row>
    <row r="99" spans="1:10" ht="36" customHeight="1" x14ac:dyDescent="0.2">
      <c r="A99" s="31" t="s">
        <v>1685</v>
      </c>
      <c r="B99" s="39" t="s">
        <v>466</v>
      </c>
      <c r="C99" s="31" t="s">
        <v>22</v>
      </c>
      <c r="D99" s="31" t="s">
        <v>467</v>
      </c>
      <c r="E99" s="32" t="s">
        <v>133</v>
      </c>
      <c r="F99" s="33">
        <f>VLOOKUP(A99,PQ!A:D,4,0)</f>
        <v>6.9099999999999993</v>
      </c>
      <c r="G99" s="33">
        <f>VLOOKUP(B99,CPUs!B:J,9,0)</f>
        <v>455.14</v>
      </c>
      <c r="H99" s="33">
        <f t="shared" si="40"/>
        <v>547.71</v>
      </c>
      <c r="I99" s="33">
        <f t="shared" si="41"/>
        <v>3784.67</v>
      </c>
      <c r="J99" s="34">
        <f t="shared" si="35"/>
        <v>2.3164986279348276E-3</v>
      </c>
    </row>
    <row r="100" spans="1:10" ht="24" customHeight="1" x14ac:dyDescent="0.2">
      <c r="A100" s="31" t="s">
        <v>1686</v>
      </c>
      <c r="B100" s="39" t="s">
        <v>251</v>
      </c>
      <c r="C100" s="31" t="s">
        <v>22</v>
      </c>
      <c r="D100" s="31" t="s">
        <v>252</v>
      </c>
      <c r="E100" s="32" t="s">
        <v>133</v>
      </c>
      <c r="F100" s="33">
        <f>VLOOKUP(A100,PQ!A:D,4,0)</f>
        <v>6.9099999999999993</v>
      </c>
      <c r="G100" s="33">
        <f>VLOOKUP(B100,CPUs!B:J,9,0)</f>
        <v>213.32</v>
      </c>
      <c r="H100" s="33">
        <f t="shared" si="40"/>
        <v>256.7</v>
      </c>
      <c r="I100" s="33">
        <f t="shared" si="41"/>
        <v>1773.79</v>
      </c>
      <c r="J100" s="34">
        <f t="shared" si="35"/>
        <v>1.0856909852759995E-3</v>
      </c>
    </row>
    <row r="101" spans="1:10" ht="36" customHeight="1" x14ac:dyDescent="0.2">
      <c r="A101" s="31" t="s">
        <v>1687</v>
      </c>
      <c r="B101" s="39" t="s">
        <v>505</v>
      </c>
      <c r="C101" s="31" t="s">
        <v>22</v>
      </c>
      <c r="D101" s="31" t="s">
        <v>506</v>
      </c>
      <c r="E101" s="32" t="s">
        <v>133</v>
      </c>
      <c r="F101" s="33">
        <f>VLOOKUP(A101,PQ!A:D,4,0)</f>
        <v>1.5</v>
      </c>
      <c r="G101" s="33">
        <f>VLOOKUP(B101,CPUs!B:J,9,0)</f>
        <v>4691.6899999999996</v>
      </c>
      <c r="H101" s="33">
        <f t="shared" si="40"/>
        <v>5645.97</v>
      </c>
      <c r="I101" s="33">
        <f t="shared" si="41"/>
        <v>8468.9500000000007</v>
      </c>
      <c r="J101" s="34">
        <f t="shared" si="35"/>
        <v>5.1836252711725617E-3</v>
      </c>
    </row>
    <row r="102" spans="1:10" ht="48" customHeight="1" x14ac:dyDescent="0.2">
      <c r="A102" s="31" t="s">
        <v>1688</v>
      </c>
      <c r="B102" s="39" t="s">
        <v>516</v>
      </c>
      <c r="C102" s="31" t="s">
        <v>70</v>
      </c>
      <c r="D102" s="31" t="s">
        <v>517</v>
      </c>
      <c r="E102" s="32" t="s">
        <v>97</v>
      </c>
      <c r="F102" s="33">
        <f>VLOOKUP(A102,PQ!A:D,4,0)</f>
        <v>55.8</v>
      </c>
      <c r="G102" s="33">
        <f>VLOOKUP(B102,CPUs!B:J,9,0)</f>
        <v>161.25</v>
      </c>
      <c r="H102" s="33">
        <f t="shared" si="40"/>
        <v>194.04</v>
      </c>
      <c r="I102" s="33">
        <f t="shared" si="41"/>
        <v>10827.43</v>
      </c>
      <c r="J102" s="34">
        <f t="shared" si="35"/>
        <v>6.6271898842066518E-3</v>
      </c>
    </row>
    <row r="103" spans="1:10" ht="24" customHeight="1" x14ac:dyDescent="0.2">
      <c r="A103" s="27" t="s">
        <v>1689</v>
      </c>
      <c r="B103" s="38"/>
      <c r="C103" s="27"/>
      <c r="D103" s="27" t="s">
        <v>1555</v>
      </c>
      <c r="E103" s="27"/>
      <c r="F103" s="28"/>
      <c r="G103" s="29"/>
      <c r="H103" s="29"/>
      <c r="I103" s="28">
        <f>SUM(I104:I105)</f>
        <v>4159.05</v>
      </c>
      <c r="J103" s="30">
        <f t="shared" si="35"/>
        <v>2.5456469437262282E-3</v>
      </c>
    </row>
    <row r="104" spans="1:10" ht="36" customHeight="1" x14ac:dyDescent="0.2">
      <c r="A104" s="31" t="s">
        <v>1690</v>
      </c>
      <c r="B104" s="39" t="s">
        <v>526</v>
      </c>
      <c r="C104" s="31" t="s">
        <v>70</v>
      </c>
      <c r="D104" s="31" t="s">
        <v>527</v>
      </c>
      <c r="E104" s="32" t="s">
        <v>97</v>
      </c>
      <c r="F104" s="33">
        <f>VLOOKUP(A104,PQ!A:D,4,0)</f>
        <v>35</v>
      </c>
      <c r="G104" s="33">
        <f>VLOOKUP(B104,CPUs!B:J,9,0)</f>
        <v>56.2</v>
      </c>
      <c r="H104" s="33">
        <f t="shared" ref="H104:H105" si="42">+TRUNC(G104*(1+$H$1),2)</f>
        <v>67.63</v>
      </c>
      <c r="I104" s="33">
        <f t="shared" ref="I104:I105" si="43">TRUNC(F104*H104,2)</f>
        <v>2367.0500000000002</v>
      </c>
      <c r="J104" s="34">
        <f t="shared" si="35"/>
        <v>1.44881008839691E-3</v>
      </c>
    </row>
    <row r="105" spans="1:10" ht="24" customHeight="1" x14ac:dyDescent="0.2">
      <c r="A105" s="31" t="s">
        <v>1691</v>
      </c>
      <c r="B105" s="39" t="s">
        <v>532</v>
      </c>
      <c r="C105" s="31" t="s">
        <v>70</v>
      </c>
      <c r="D105" s="31" t="s">
        <v>533</v>
      </c>
      <c r="E105" s="32" t="s">
        <v>97</v>
      </c>
      <c r="F105" s="33">
        <f>VLOOKUP(A105,PQ!A:D,4,0)</f>
        <v>35</v>
      </c>
      <c r="G105" s="33">
        <f>VLOOKUP(B105,CPUs!B:J,9,0)</f>
        <v>42.55</v>
      </c>
      <c r="H105" s="33">
        <f t="shared" si="42"/>
        <v>51.2</v>
      </c>
      <c r="I105" s="33">
        <f t="shared" si="43"/>
        <v>1792</v>
      </c>
      <c r="J105" s="34">
        <f t="shared" si="35"/>
        <v>1.0968368553293181E-3</v>
      </c>
    </row>
    <row r="106" spans="1:10" ht="24" customHeight="1" x14ac:dyDescent="0.2">
      <c r="A106" s="27" t="s">
        <v>1692</v>
      </c>
      <c r="B106" s="38"/>
      <c r="C106" s="27"/>
      <c r="D106" s="27" t="s">
        <v>1554</v>
      </c>
      <c r="E106" s="27"/>
      <c r="F106" s="28"/>
      <c r="G106" s="29"/>
      <c r="H106" s="29"/>
      <c r="I106" s="28">
        <f>SUM(I107:I124)</f>
        <v>71468.63</v>
      </c>
      <c r="J106" s="30">
        <f t="shared" si="35"/>
        <v>4.374410010261974E-2</v>
      </c>
    </row>
    <row r="107" spans="1:10" ht="36" customHeight="1" x14ac:dyDescent="0.2">
      <c r="A107" s="31" t="s">
        <v>1693</v>
      </c>
      <c r="B107" s="39" t="s">
        <v>258</v>
      </c>
      <c r="C107" s="31" t="s">
        <v>70</v>
      </c>
      <c r="D107" s="31" t="s">
        <v>259</v>
      </c>
      <c r="E107" s="32" t="s">
        <v>73</v>
      </c>
      <c r="F107" s="33">
        <f>VLOOKUP(A107,PQ!A:D,4,0)</f>
        <v>35.76</v>
      </c>
      <c r="G107" s="33">
        <f>VLOOKUP(B107,CPUs!B:J,9,0)</f>
        <v>46.05</v>
      </c>
      <c r="H107" s="33">
        <f t="shared" ref="H107:H124" si="44">+TRUNC(G107*(1+$H$1),2)</f>
        <v>55.41</v>
      </c>
      <c r="I107" s="33">
        <f t="shared" ref="I107:I124" si="45">TRUNC(F107*H107,2)</f>
        <v>1981.46</v>
      </c>
      <c r="J107" s="34">
        <f t="shared" si="35"/>
        <v>1.2128004215183209E-3</v>
      </c>
    </row>
    <row r="108" spans="1:10" ht="36" customHeight="1" x14ac:dyDescent="0.2">
      <c r="A108" s="31" t="s">
        <v>1694</v>
      </c>
      <c r="B108" s="39" t="s">
        <v>271</v>
      </c>
      <c r="C108" s="31" t="s">
        <v>70</v>
      </c>
      <c r="D108" s="31" t="s">
        <v>272</v>
      </c>
      <c r="E108" s="32" t="s">
        <v>97</v>
      </c>
      <c r="F108" s="33">
        <f>VLOOKUP(A108,PQ!A:D,4,0)</f>
        <v>89.69</v>
      </c>
      <c r="G108" s="33">
        <f>VLOOKUP(B108,CPUs!B:J,9,0)</f>
        <v>69</v>
      </c>
      <c r="H108" s="33">
        <f t="shared" si="44"/>
        <v>83.03</v>
      </c>
      <c r="I108" s="33">
        <f t="shared" si="45"/>
        <v>7446.96</v>
      </c>
      <c r="J108" s="34">
        <f t="shared" si="35"/>
        <v>4.5580916228589391E-3</v>
      </c>
    </row>
    <row r="109" spans="1:10" ht="36" customHeight="1" x14ac:dyDescent="0.2">
      <c r="A109" s="31" t="s">
        <v>1695</v>
      </c>
      <c r="B109" s="39" t="s">
        <v>543</v>
      </c>
      <c r="C109" s="31" t="s">
        <v>22</v>
      </c>
      <c r="D109" s="31" t="s">
        <v>544</v>
      </c>
      <c r="E109" s="32" t="s">
        <v>97</v>
      </c>
      <c r="F109" s="33">
        <f>VLOOKUP(A109,PQ!A:D,4,0)</f>
        <v>63.78</v>
      </c>
      <c r="G109" s="33">
        <f>VLOOKUP(B109,CPUs!B:J,9,0)</f>
        <v>147.46</v>
      </c>
      <c r="H109" s="33">
        <f t="shared" si="44"/>
        <v>177.45</v>
      </c>
      <c r="I109" s="33">
        <f t="shared" si="45"/>
        <v>11317.76</v>
      </c>
      <c r="J109" s="34">
        <f t="shared" si="35"/>
        <v>6.9273081963013086E-3</v>
      </c>
    </row>
    <row r="110" spans="1:10" ht="36" customHeight="1" x14ac:dyDescent="0.2">
      <c r="A110" s="31" t="s">
        <v>1696</v>
      </c>
      <c r="B110" s="39" t="s">
        <v>550</v>
      </c>
      <c r="C110" s="31" t="s">
        <v>22</v>
      </c>
      <c r="D110" s="31" t="s">
        <v>551</v>
      </c>
      <c r="E110" s="32" t="s">
        <v>90</v>
      </c>
      <c r="F110" s="33">
        <f>VLOOKUP(A110,PQ!A:D,4,0)</f>
        <v>13.5</v>
      </c>
      <c r="G110" s="33">
        <f>VLOOKUP(B110,CPUs!B:J,9,0)</f>
        <v>44.300000000000004</v>
      </c>
      <c r="H110" s="33">
        <f t="shared" si="44"/>
        <v>53.31</v>
      </c>
      <c r="I110" s="33">
        <f t="shared" si="45"/>
        <v>719.68</v>
      </c>
      <c r="J110" s="34">
        <f t="shared" si="35"/>
        <v>4.4049751564922079E-4</v>
      </c>
    </row>
    <row r="111" spans="1:10" ht="36" customHeight="1" x14ac:dyDescent="0.2">
      <c r="A111" s="31" t="s">
        <v>1697</v>
      </c>
      <c r="B111" s="39" t="s">
        <v>563</v>
      </c>
      <c r="C111" s="31" t="s">
        <v>22</v>
      </c>
      <c r="D111" s="31" t="s">
        <v>564</v>
      </c>
      <c r="E111" s="32" t="s">
        <v>90</v>
      </c>
      <c r="F111" s="33">
        <f>VLOOKUP(A111,PQ!A:D,4,0)</f>
        <v>8.1999999999999993</v>
      </c>
      <c r="G111" s="33">
        <f>VLOOKUP(B111,CPUs!B:J,9,0)</f>
        <v>36.86</v>
      </c>
      <c r="H111" s="33">
        <f t="shared" si="44"/>
        <v>44.35</v>
      </c>
      <c r="I111" s="33">
        <f t="shared" si="45"/>
        <v>363.67</v>
      </c>
      <c r="J111" s="34">
        <f t="shared" si="35"/>
        <v>2.2259300177322164E-4</v>
      </c>
    </row>
    <row r="112" spans="1:10" ht="36" customHeight="1" x14ac:dyDescent="0.2">
      <c r="A112" s="31" t="s">
        <v>1698</v>
      </c>
      <c r="B112" s="39" t="s">
        <v>566</v>
      </c>
      <c r="C112" s="31" t="s">
        <v>22</v>
      </c>
      <c r="D112" s="31" t="s">
        <v>567</v>
      </c>
      <c r="E112" s="32" t="s">
        <v>97</v>
      </c>
      <c r="F112" s="33">
        <f>VLOOKUP(A112,PQ!A:D,4,0)</f>
        <v>4.41</v>
      </c>
      <c r="G112" s="33">
        <f>VLOOKUP(B112,CPUs!B:J,9,0)</f>
        <v>620.96</v>
      </c>
      <c r="H112" s="33">
        <f t="shared" si="44"/>
        <v>747.26</v>
      </c>
      <c r="I112" s="33">
        <f t="shared" si="45"/>
        <v>3295.41</v>
      </c>
      <c r="J112" s="34">
        <f t="shared" si="35"/>
        <v>2.0170352351678508E-3</v>
      </c>
    </row>
    <row r="113" spans="1:10" ht="24" customHeight="1" x14ac:dyDescent="0.2">
      <c r="A113" s="31" t="s">
        <v>1699</v>
      </c>
      <c r="B113" s="39" t="s">
        <v>581</v>
      </c>
      <c r="C113" s="31" t="s">
        <v>70</v>
      </c>
      <c r="D113" s="31" t="s">
        <v>582</v>
      </c>
      <c r="E113" s="32" t="s">
        <v>133</v>
      </c>
      <c r="F113" s="33">
        <f>VLOOKUP(A113,PQ!A:D,4,0)</f>
        <v>5.2684999999999995</v>
      </c>
      <c r="G113" s="33">
        <f>VLOOKUP(B113,CPUs!B:J,9,0)</f>
        <v>533.1</v>
      </c>
      <c r="H113" s="33">
        <f t="shared" si="44"/>
        <v>641.53</v>
      </c>
      <c r="I113" s="33">
        <f t="shared" si="45"/>
        <v>3379.9</v>
      </c>
      <c r="J113" s="34">
        <f t="shared" si="35"/>
        <v>2.0687493790890418E-3</v>
      </c>
    </row>
    <row r="114" spans="1:10" ht="36" customHeight="1" x14ac:dyDescent="0.2">
      <c r="A114" s="31" t="s">
        <v>1700</v>
      </c>
      <c r="B114" s="39" t="s">
        <v>587</v>
      </c>
      <c r="C114" s="31" t="s">
        <v>70</v>
      </c>
      <c r="D114" s="31" t="s">
        <v>588</v>
      </c>
      <c r="E114" s="32" t="s">
        <v>97</v>
      </c>
      <c r="F114" s="33">
        <f>VLOOKUP(A114,PQ!A:D,4,0)</f>
        <v>105.36999999999999</v>
      </c>
      <c r="G114" s="33">
        <f>VLOOKUP(B114,CPUs!B:J,9,0)</f>
        <v>42.6</v>
      </c>
      <c r="H114" s="33">
        <f t="shared" si="44"/>
        <v>51.26</v>
      </c>
      <c r="I114" s="33">
        <f t="shared" si="45"/>
        <v>5401.26</v>
      </c>
      <c r="J114" s="34">
        <f t="shared" si="35"/>
        <v>3.3059715587143044E-3</v>
      </c>
    </row>
    <row r="115" spans="1:10" ht="24" customHeight="1" x14ac:dyDescent="0.2">
      <c r="A115" s="31" t="s">
        <v>1701</v>
      </c>
      <c r="B115" s="39" t="s">
        <v>594</v>
      </c>
      <c r="C115" s="31" t="s">
        <v>70</v>
      </c>
      <c r="D115" s="31" t="s">
        <v>595</v>
      </c>
      <c r="E115" s="32" t="s">
        <v>73</v>
      </c>
      <c r="F115" s="33">
        <f>VLOOKUP(A115,PQ!A:D,4,0)</f>
        <v>91.66</v>
      </c>
      <c r="G115" s="33">
        <f>VLOOKUP(B115,CPUs!B:J,9,0)</f>
        <v>25.61</v>
      </c>
      <c r="H115" s="33">
        <f t="shared" si="44"/>
        <v>30.81</v>
      </c>
      <c r="I115" s="33">
        <f t="shared" si="45"/>
        <v>2824.04</v>
      </c>
      <c r="J115" s="34">
        <f t="shared" si="35"/>
        <v>1.7285218487300266E-3</v>
      </c>
    </row>
    <row r="116" spans="1:10" ht="60" customHeight="1" x14ac:dyDescent="0.2">
      <c r="A116" s="31" t="s">
        <v>1702</v>
      </c>
      <c r="B116" s="39" t="s">
        <v>602</v>
      </c>
      <c r="C116" s="31" t="s">
        <v>22</v>
      </c>
      <c r="D116" s="31" t="s">
        <v>603</v>
      </c>
      <c r="E116" s="32" t="s">
        <v>97</v>
      </c>
      <c r="F116" s="33">
        <f>VLOOKUP(A116,PQ!A:D,4,0)</f>
        <v>179.38</v>
      </c>
      <c r="G116" s="33">
        <f>VLOOKUP(B116,CPUs!B:J,9,0)</f>
        <v>38.51</v>
      </c>
      <c r="H116" s="33">
        <f t="shared" si="44"/>
        <v>46.34</v>
      </c>
      <c r="I116" s="33">
        <f t="shared" si="45"/>
        <v>8312.4599999999991</v>
      </c>
      <c r="J116" s="34">
        <f t="shared" si="35"/>
        <v>5.0878417893140309E-3</v>
      </c>
    </row>
    <row r="117" spans="1:10" ht="24" customHeight="1" x14ac:dyDescent="0.2">
      <c r="A117" s="31" t="s">
        <v>1703</v>
      </c>
      <c r="B117" s="39" t="s">
        <v>608</v>
      </c>
      <c r="C117" s="31" t="s">
        <v>22</v>
      </c>
      <c r="D117" s="31" t="s">
        <v>609</v>
      </c>
      <c r="E117" s="32" t="s">
        <v>97</v>
      </c>
      <c r="F117" s="33">
        <f>VLOOKUP(A117,PQ!A:D,4,0)</f>
        <v>134.93</v>
      </c>
      <c r="G117" s="33">
        <f>VLOOKUP(B117,CPUs!B:J,9,0)</f>
        <v>27.369999999999997</v>
      </c>
      <c r="H117" s="33">
        <f t="shared" si="44"/>
        <v>32.93</v>
      </c>
      <c r="I117" s="33">
        <f t="shared" si="45"/>
        <v>4443.24</v>
      </c>
      <c r="J117" s="34">
        <f t="shared" si="35"/>
        <v>2.7195922930097318E-3</v>
      </c>
    </row>
    <row r="118" spans="1:10" ht="48" customHeight="1" x14ac:dyDescent="0.2">
      <c r="A118" s="31" t="s">
        <v>1704</v>
      </c>
      <c r="B118" s="39" t="s">
        <v>618</v>
      </c>
      <c r="C118" s="31" t="s">
        <v>22</v>
      </c>
      <c r="D118" s="31" t="s">
        <v>619</v>
      </c>
      <c r="E118" s="32" t="s">
        <v>97</v>
      </c>
      <c r="F118" s="33">
        <f>VLOOKUP(A118,PQ!A:D,4,0)</f>
        <v>179.38</v>
      </c>
      <c r="G118" s="33">
        <f>VLOOKUP(B118,CPUs!B:J,9,0)</f>
        <v>9.1</v>
      </c>
      <c r="H118" s="33">
        <f t="shared" si="44"/>
        <v>10.95</v>
      </c>
      <c r="I118" s="33">
        <f t="shared" si="45"/>
        <v>1964.21</v>
      </c>
      <c r="J118" s="34">
        <f t="shared" si="35"/>
        <v>1.2022421426375E-3</v>
      </c>
    </row>
    <row r="119" spans="1:10" ht="24" customHeight="1" x14ac:dyDescent="0.2">
      <c r="A119" s="31" t="s">
        <v>1705</v>
      </c>
      <c r="B119" s="39" t="s">
        <v>623</v>
      </c>
      <c r="C119" s="31" t="s">
        <v>22</v>
      </c>
      <c r="D119" s="31" t="s">
        <v>624</v>
      </c>
      <c r="E119" s="32" t="s">
        <v>97</v>
      </c>
      <c r="F119" s="33">
        <f>VLOOKUP(A119,PQ!A:D,4,0)</f>
        <v>134.93</v>
      </c>
      <c r="G119" s="33">
        <f>VLOOKUP(B119,CPUs!B:J,9,0)</f>
        <v>12.42</v>
      </c>
      <c r="H119" s="33">
        <f t="shared" si="44"/>
        <v>14.94</v>
      </c>
      <c r="I119" s="33">
        <f t="shared" si="45"/>
        <v>2015.85</v>
      </c>
      <c r="J119" s="34">
        <f t="shared" si="35"/>
        <v>1.2338496511247801E-3</v>
      </c>
    </row>
    <row r="120" spans="1:10" ht="48" customHeight="1" x14ac:dyDescent="0.2">
      <c r="A120" s="31" t="s">
        <v>1706</v>
      </c>
      <c r="B120" s="39" t="s">
        <v>628</v>
      </c>
      <c r="C120" s="31" t="s">
        <v>22</v>
      </c>
      <c r="D120" s="31" t="s">
        <v>629</v>
      </c>
      <c r="E120" s="32" t="s">
        <v>97</v>
      </c>
      <c r="F120" s="33">
        <f>VLOOKUP(A120,PQ!A:D,4,0)</f>
        <v>69.86</v>
      </c>
      <c r="G120" s="33">
        <f>VLOOKUP(B120,CPUs!B:J,9,0)</f>
        <v>35.599999999999994</v>
      </c>
      <c r="H120" s="33">
        <f t="shared" si="44"/>
        <v>42.84</v>
      </c>
      <c r="I120" s="33">
        <f t="shared" si="45"/>
        <v>2992.8</v>
      </c>
      <c r="J120" s="34">
        <f t="shared" si="35"/>
        <v>1.8318154802620444E-3</v>
      </c>
    </row>
    <row r="121" spans="1:10" ht="60" customHeight="1" x14ac:dyDescent="0.2">
      <c r="A121" s="31" t="s">
        <v>1707</v>
      </c>
      <c r="B121" s="39" t="s">
        <v>631</v>
      </c>
      <c r="C121" s="31" t="s">
        <v>22</v>
      </c>
      <c r="D121" s="31" t="s">
        <v>632</v>
      </c>
      <c r="E121" s="32" t="s">
        <v>97</v>
      </c>
      <c r="F121" s="33">
        <f>VLOOKUP(A121,PQ!A:D,4,0)</f>
        <v>44.06</v>
      </c>
      <c r="G121" s="33">
        <f>VLOOKUP(B121,CPUs!B:J,9,0)</f>
        <v>60.11</v>
      </c>
      <c r="H121" s="33">
        <f t="shared" si="44"/>
        <v>72.33</v>
      </c>
      <c r="I121" s="33">
        <f t="shared" si="45"/>
        <v>3186.85</v>
      </c>
      <c r="J121" s="34">
        <f t="shared" si="35"/>
        <v>1.9505884667445521E-3</v>
      </c>
    </row>
    <row r="122" spans="1:10" ht="36" customHeight="1" x14ac:dyDescent="0.2">
      <c r="A122" s="31" t="s">
        <v>1708</v>
      </c>
      <c r="B122" s="39" t="s">
        <v>642</v>
      </c>
      <c r="C122" s="31" t="s">
        <v>22</v>
      </c>
      <c r="D122" s="31" t="s">
        <v>643</v>
      </c>
      <c r="E122" s="32" t="s">
        <v>97</v>
      </c>
      <c r="F122" s="33">
        <f>VLOOKUP(A122,PQ!A:D,4,0)</f>
        <v>69.86</v>
      </c>
      <c r="G122" s="33">
        <f>VLOOKUP(B122,CPUs!B:J,9,0)</f>
        <v>21.470000000000002</v>
      </c>
      <c r="H122" s="33">
        <f t="shared" si="44"/>
        <v>25.83</v>
      </c>
      <c r="I122" s="33">
        <f t="shared" si="45"/>
        <v>1804.48</v>
      </c>
      <c r="J122" s="34">
        <f t="shared" si="35"/>
        <v>1.1044755405717902E-3</v>
      </c>
    </row>
    <row r="123" spans="1:10" ht="24" customHeight="1" x14ac:dyDescent="0.2">
      <c r="A123" s="31" t="s">
        <v>1709</v>
      </c>
      <c r="B123" s="39" t="s">
        <v>647</v>
      </c>
      <c r="C123" s="31" t="s">
        <v>22</v>
      </c>
      <c r="D123" s="31" t="s">
        <v>648</v>
      </c>
      <c r="E123" s="32" t="s">
        <v>97</v>
      </c>
      <c r="F123" s="33">
        <f>VLOOKUP(A123,PQ!A:D,4,0)</f>
        <v>69.86</v>
      </c>
      <c r="G123" s="33">
        <f>VLOOKUP(B123,CPUs!B:J,9,0)</f>
        <v>15.71</v>
      </c>
      <c r="H123" s="33">
        <f t="shared" si="44"/>
        <v>18.899999999999999</v>
      </c>
      <c r="I123" s="33">
        <f t="shared" si="45"/>
        <v>1320.35</v>
      </c>
      <c r="J123" s="34">
        <f t="shared" si="35"/>
        <v>8.0815208813284892E-4</v>
      </c>
    </row>
    <row r="124" spans="1:10" ht="48" customHeight="1" x14ac:dyDescent="0.2">
      <c r="A124" s="31" t="s">
        <v>1710</v>
      </c>
      <c r="B124" s="39" t="s">
        <v>662</v>
      </c>
      <c r="C124" s="31" t="s">
        <v>22</v>
      </c>
      <c r="D124" s="31" t="s">
        <v>663</v>
      </c>
      <c r="E124" s="32" t="s">
        <v>97</v>
      </c>
      <c r="F124" s="33">
        <f>VLOOKUP(A124,PQ!A:D,4,0)</f>
        <v>63.44</v>
      </c>
      <c r="G124" s="33">
        <f>VLOOKUP(B124,CPUs!B:J,9,0)</f>
        <v>113.94</v>
      </c>
      <c r="H124" s="33">
        <f t="shared" si="44"/>
        <v>137.11000000000001</v>
      </c>
      <c r="I124" s="33">
        <f t="shared" si="45"/>
        <v>8698.25</v>
      </c>
      <c r="J124" s="34">
        <f t="shared" si="35"/>
        <v>5.3239738710202239E-3</v>
      </c>
    </row>
    <row r="125" spans="1:10" ht="24" customHeight="1" x14ac:dyDescent="0.2">
      <c r="A125" s="27" t="s">
        <v>1711</v>
      </c>
      <c r="B125" s="38"/>
      <c r="C125" s="27"/>
      <c r="D125" s="27" t="s">
        <v>1553</v>
      </c>
      <c r="E125" s="27"/>
      <c r="F125" s="28"/>
      <c r="G125" s="29"/>
      <c r="H125" s="29"/>
      <c r="I125" s="28">
        <f>SUM(I126:I133)</f>
        <v>12102.02</v>
      </c>
      <c r="J125" s="30">
        <f t="shared" si="35"/>
        <v>7.4073334597837704E-3</v>
      </c>
    </row>
    <row r="126" spans="1:10" ht="24" customHeight="1" x14ac:dyDescent="0.2">
      <c r="A126" s="31" t="s">
        <v>1712</v>
      </c>
      <c r="B126" s="39" t="s">
        <v>667</v>
      </c>
      <c r="C126" s="31" t="s">
        <v>70</v>
      </c>
      <c r="D126" s="31" t="s">
        <v>668</v>
      </c>
      <c r="E126" s="32" t="s">
        <v>97</v>
      </c>
      <c r="F126" s="33">
        <f>VLOOKUP(A126,PQ!A:D,4,0)</f>
        <v>1.44</v>
      </c>
      <c r="G126" s="33">
        <f>VLOOKUP(B126,CPUs!B:J,9,0)</f>
        <v>460.34000000000003</v>
      </c>
      <c r="H126" s="33">
        <f t="shared" ref="H126:H133" si="46">+TRUNC(G126*(1+$H$1),2)</f>
        <v>553.97</v>
      </c>
      <c r="I126" s="33">
        <f t="shared" ref="I126:I133" si="47">TRUNC(F126*H126,2)</f>
        <v>797.71</v>
      </c>
      <c r="J126" s="34">
        <f t="shared" si="35"/>
        <v>4.8825766063881164E-4</v>
      </c>
    </row>
    <row r="127" spans="1:10" ht="36" customHeight="1" x14ac:dyDescent="0.2">
      <c r="A127" s="31" t="s">
        <v>1713</v>
      </c>
      <c r="B127" s="39" t="s">
        <v>676</v>
      </c>
      <c r="C127" s="31" t="s">
        <v>22</v>
      </c>
      <c r="D127" s="31" t="s">
        <v>677</v>
      </c>
      <c r="E127" s="32" t="s">
        <v>97</v>
      </c>
      <c r="F127" s="33">
        <f>VLOOKUP(A127,PQ!A:D,4,0)</f>
        <v>1.44</v>
      </c>
      <c r="G127" s="33">
        <f>VLOOKUP(B127,CPUs!B:J,9,0)</f>
        <v>331.97</v>
      </c>
      <c r="H127" s="33">
        <f t="shared" si="46"/>
        <v>399.49</v>
      </c>
      <c r="I127" s="33">
        <f t="shared" si="47"/>
        <v>575.26</v>
      </c>
      <c r="J127" s="34">
        <f t="shared" si="35"/>
        <v>3.5210176863657567E-4</v>
      </c>
    </row>
    <row r="128" spans="1:10" ht="60" customHeight="1" x14ac:dyDescent="0.2">
      <c r="A128" s="31" t="s">
        <v>1714</v>
      </c>
      <c r="B128" s="39" t="s">
        <v>688</v>
      </c>
      <c r="C128" s="31" t="s">
        <v>22</v>
      </c>
      <c r="D128" s="31" t="s">
        <v>689</v>
      </c>
      <c r="E128" s="32" t="s">
        <v>19</v>
      </c>
      <c r="F128" s="33">
        <f>VLOOKUP(A128,PQ!A:D,4,0)</f>
        <v>3</v>
      </c>
      <c r="G128" s="33">
        <f>VLOOKUP(B128,CPUs!B:J,9,0)</f>
        <v>822.3599999999999</v>
      </c>
      <c r="H128" s="33">
        <f t="shared" si="46"/>
        <v>989.62</v>
      </c>
      <c r="I128" s="33">
        <f t="shared" si="47"/>
        <v>2968.86</v>
      </c>
      <c r="J128" s="34">
        <f t="shared" si="35"/>
        <v>1.8171624253978792E-3</v>
      </c>
    </row>
    <row r="129" spans="1:10" ht="60" customHeight="1" x14ac:dyDescent="0.2">
      <c r="A129" s="31" t="s">
        <v>1715</v>
      </c>
      <c r="B129" s="39" t="s">
        <v>697</v>
      </c>
      <c r="C129" s="31" t="s">
        <v>22</v>
      </c>
      <c r="D129" s="31" t="s">
        <v>698</v>
      </c>
      <c r="E129" s="32" t="s">
        <v>19</v>
      </c>
      <c r="F129" s="33">
        <f>VLOOKUP(A129,PQ!A:D,4,0)</f>
        <v>1</v>
      </c>
      <c r="G129" s="33">
        <f>VLOOKUP(B129,CPUs!B:J,9,0)</f>
        <v>968.29</v>
      </c>
      <c r="H129" s="33">
        <f t="shared" si="46"/>
        <v>1165.24</v>
      </c>
      <c r="I129" s="33">
        <f t="shared" si="47"/>
        <v>1165.24</v>
      </c>
      <c r="J129" s="34">
        <f t="shared" si="35"/>
        <v>7.1321326858478503E-4</v>
      </c>
    </row>
    <row r="130" spans="1:10" ht="24" customHeight="1" x14ac:dyDescent="0.2">
      <c r="A130" s="31" t="s">
        <v>1716</v>
      </c>
      <c r="B130" s="39" t="s">
        <v>704</v>
      </c>
      <c r="C130" s="31" t="s">
        <v>22</v>
      </c>
      <c r="D130" s="31" t="s">
        <v>705</v>
      </c>
      <c r="E130" s="32" t="s">
        <v>97</v>
      </c>
      <c r="F130" s="33">
        <f>VLOOKUP(A130,PQ!A:D,4,0)</f>
        <v>2.4</v>
      </c>
      <c r="G130" s="33">
        <f>VLOOKUP(B130,CPUs!B:J,9,0)</f>
        <v>453.08</v>
      </c>
      <c r="H130" s="33">
        <f t="shared" si="46"/>
        <v>545.23</v>
      </c>
      <c r="I130" s="33">
        <f t="shared" si="47"/>
        <v>1308.55</v>
      </c>
      <c r="J130" s="34">
        <f t="shared" si="35"/>
        <v>8.0092961330422948E-4</v>
      </c>
    </row>
    <row r="131" spans="1:10" ht="48" customHeight="1" x14ac:dyDescent="0.2">
      <c r="A131" s="31" t="s">
        <v>1717</v>
      </c>
      <c r="B131" s="39" t="s">
        <v>715</v>
      </c>
      <c r="C131" s="31" t="s">
        <v>22</v>
      </c>
      <c r="D131" s="31" t="s">
        <v>716</v>
      </c>
      <c r="E131" s="32" t="s">
        <v>97</v>
      </c>
      <c r="F131" s="33">
        <f>VLOOKUP(A131,PQ!A:D,4,0)</f>
        <v>4.05</v>
      </c>
      <c r="G131" s="33">
        <f>VLOOKUP(B131,CPUs!B:J,9,0)</f>
        <v>234.76999999999998</v>
      </c>
      <c r="H131" s="33">
        <f t="shared" si="46"/>
        <v>282.52</v>
      </c>
      <c r="I131" s="33">
        <f t="shared" si="47"/>
        <v>1144.2</v>
      </c>
      <c r="J131" s="34">
        <f t="shared" si="35"/>
        <v>7.0033522872087379E-4</v>
      </c>
    </row>
    <row r="132" spans="1:10" ht="36" customHeight="1" x14ac:dyDescent="0.2">
      <c r="A132" s="31" t="s">
        <v>1718</v>
      </c>
      <c r="B132" s="39" t="s">
        <v>722</v>
      </c>
      <c r="C132" s="31" t="s">
        <v>22</v>
      </c>
      <c r="D132" s="31" t="s">
        <v>723</v>
      </c>
      <c r="E132" s="32" t="s">
        <v>97</v>
      </c>
      <c r="F132" s="33">
        <f>VLOOKUP(A132,PQ!A:D,4,0)</f>
        <v>1.54</v>
      </c>
      <c r="G132" s="33">
        <f>VLOOKUP(B132,CPUs!B:J,9,0)</f>
        <v>478.76000000000005</v>
      </c>
      <c r="H132" s="33">
        <f t="shared" si="46"/>
        <v>576.13</v>
      </c>
      <c r="I132" s="33">
        <f t="shared" si="47"/>
        <v>887.24</v>
      </c>
      <c r="J132" s="34">
        <f t="shared" si="35"/>
        <v>5.4305665821561622E-4</v>
      </c>
    </row>
    <row r="133" spans="1:10" ht="60" customHeight="1" x14ac:dyDescent="0.2">
      <c r="A133" s="31" t="s">
        <v>1719</v>
      </c>
      <c r="B133" s="39" t="s">
        <v>727</v>
      </c>
      <c r="C133" s="31" t="s">
        <v>22</v>
      </c>
      <c r="D133" s="31" t="s">
        <v>728</v>
      </c>
      <c r="E133" s="32" t="s">
        <v>90</v>
      </c>
      <c r="F133" s="33">
        <f>VLOOKUP(A133,PQ!A:D,4,0)</f>
        <v>3.7</v>
      </c>
      <c r="G133" s="33">
        <f>VLOOKUP(B133,CPUs!B:J,9,0)</f>
        <v>731.03</v>
      </c>
      <c r="H133" s="33">
        <f t="shared" si="46"/>
        <v>879.72</v>
      </c>
      <c r="I133" s="33">
        <f t="shared" si="47"/>
        <v>3254.96</v>
      </c>
      <c r="J133" s="34">
        <f t="shared" si="35"/>
        <v>1.9922768362849986E-3</v>
      </c>
    </row>
    <row r="134" spans="1:10" ht="24" customHeight="1" x14ac:dyDescent="0.2">
      <c r="A134" s="27" t="s">
        <v>1720</v>
      </c>
      <c r="B134" s="38"/>
      <c r="C134" s="27"/>
      <c r="D134" s="27" t="s">
        <v>1552</v>
      </c>
      <c r="E134" s="27"/>
      <c r="F134" s="28"/>
      <c r="G134" s="29"/>
      <c r="H134" s="29"/>
      <c r="I134" s="28">
        <f>SUM(I135:I146)</f>
        <v>219632.33</v>
      </c>
      <c r="J134" s="30">
        <f t="shared" si="35"/>
        <v>0.13443126906576511</v>
      </c>
    </row>
    <row r="135" spans="1:10" ht="60" customHeight="1" x14ac:dyDescent="0.2">
      <c r="A135" s="31" t="s">
        <v>1721</v>
      </c>
      <c r="B135" s="39" t="s">
        <v>746</v>
      </c>
      <c r="C135" s="31" t="s">
        <v>70</v>
      </c>
      <c r="D135" s="31" t="s">
        <v>747</v>
      </c>
      <c r="E135" s="32" t="s">
        <v>19</v>
      </c>
      <c r="F135" s="33">
        <f>VLOOKUP(A135,PQ!A:D,4,0)</f>
        <v>1</v>
      </c>
      <c r="G135" s="33">
        <f>VLOOKUP(B135,CPUs!B:J,9,0)</f>
        <v>1262.48</v>
      </c>
      <c r="H135" s="33">
        <f t="shared" ref="H135:H146" si="48">+TRUNC(G135*(1+$H$1),2)</f>
        <v>1519.26</v>
      </c>
      <c r="I135" s="33">
        <f t="shared" ref="I135:I146" si="49">TRUNC(F135*H135,2)</f>
        <v>1519.26</v>
      </c>
      <c r="J135" s="34">
        <f t="shared" si="35"/>
        <v>9.2989975492612724E-4</v>
      </c>
    </row>
    <row r="136" spans="1:10" ht="48" customHeight="1" x14ac:dyDescent="0.2">
      <c r="A136" s="31" t="s">
        <v>1722</v>
      </c>
      <c r="B136" s="39" t="s">
        <v>772</v>
      </c>
      <c r="C136" s="31" t="s">
        <v>22</v>
      </c>
      <c r="D136" s="31" t="s">
        <v>773</v>
      </c>
      <c r="E136" s="32" t="s">
        <v>19</v>
      </c>
      <c r="F136" s="33">
        <f>VLOOKUP(A136,PQ!A:D,4,0)</f>
        <v>1</v>
      </c>
      <c r="G136" s="33">
        <f>VLOOKUP(B136,CPUs!B:J,9,0)</f>
        <v>458.21</v>
      </c>
      <c r="H136" s="33">
        <f t="shared" si="48"/>
        <v>551.4</v>
      </c>
      <c r="I136" s="33">
        <f t="shared" si="49"/>
        <v>551.4</v>
      </c>
      <c r="J136" s="34">
        <f t="shared" si="35"/>
        <v>3.3749767970345202E-4</v>
      </c>
    </row>
    <row r="137" spans="1:10" ht="24" customHeight="1" x14ac:dyDescent="0.2">
      <c r="A137" s="31" t="s">
        <v>1723</v>
      </c>
      <c r="B137" s="39" t="s">
        <v>780</v>
      </c>
      <c r="C137" s="31" t="s">
        <v>22</v>
      </c>
      <c r="D137" s="31" t="s">
        <v>781</v>
      </c>
      <c r="E137" s="32" t="s">
        <v>19</v>
      </c>
      <c r="F137" s="33">
        <f>VLOOKUP(A137,PQ!A:D,4,0)</f>
        <v>2</v>
      </c>
      <c r="G137" s="33">
        <f>VLOOKUP(B137,CPUs!B:J,9,0)</f>
        <v>86.13</v>
      </c>
      <c r="H137" s="33">
        <f t="shared" si="48"/>
        <v>103.64</v>
      </c>
      <c r="I137" s="33">
        <f t="shared" si="49"/>
        <v>207.28</v>
      </c>
      <c r="J137" s="34">
        <f t="shared" si="35"/>
        <v>1.2687072732849391E-4</v>
      </c>
    </row>
    <row r="138" spans="1:10" ht="48" customHeight="1" x14ac:dyDescent="0.2">
      <c r="A138" s="31" t="s">
        <v>1724</v>
      </c>
      <c r="B138" s="39" t="s">
        <v>789</v>
      </c>
      <c r="C138" s="31" t="s">
        <v>22</v>
      </c>
      <c r="D138" s="31" t="s">
        <v>790</v>
      </c>
      <c r="E138" s="32" t="s">
        <v>19</v>
      </c>
      <c r="F138" s="33">
        <f>VLOOKUP(A138,PQ!A:D,4,0)</f>
        <v>6</v>
      </c>
      <c r="G138" s="33">
        <f>VLOOKUP(B138,CPUs!B:J,9,0)</f>
        <v>144.84</v>
      </c>
      <c r="H138" s="33">
        <f t="shared" si="48"/>
        <v>174.3</v>
      </c>
      <c r="I138" s="33">
        <f t="shared" si="49"/>
        <v>1045.8</v>
      </c>
      <c r="J138" s="34">
        <f t="shared" si="35"/>
        <v>6.4010713353984422E-4</v>
      </c>
    </row>
    <row r="139" spans="1:10" ht="60" customHeight="1" x14ac:dyDescent="0.2">
      <c r="A139" s="31" t="s">
        <v>1725</v>
      </c>
      <c r="B139" s="39" t="s">
        <v>804</v>
      </c>
      <c r="C139" s="31" t="s">
        <v>22</v>
      </c>
      <c r="D139" s="31" t="s">
        <v>805</v>
      </c>
      <c r="E139" s="32" t="s">
        <v>19</v>
      </c>
      <c r="F139" s="33">
        <f>VLOOKUP(A139,PQ!A:D,4,0)</f>
        <v>1</v>
      </c>
      <c r="G139" s="33">
        <f>VLOOKUP(B139,CPUs!B:J,9,0)</f>
        <v>568.34999999999991</v>
      </c>
      <c r="H139" s="33">
        <f t="shared" si="48"/>
        <v>683.95</v>
      </c>
      <c r="I139" s="33">
        <f t="shared" si="49"/>
        <v>683.95</v>
      </c>
      <c r="J139" s="34">
        <f t="shared" si="35"/>
        <v>4.1862810669781653E-4</v>
      </c>
    </row>
    <row r="140" spans="1:10" ht="48" customHeight="1" x14ac:dyDescent="0.2">
      <c r="A140" s="31" t="s">
        <v>1726</v>
      </c>
      <c r="B140" s="39" t="s">
        <v>815</v>
      </c>
      <c r="C140" s="31" t="s">
        <v>22</v>
      </c>
      <c r="D140" s="31" t="s">
        <v>816</v>
      </c>
      <c r="E140" s="32" t="s">
        <v>19</v>
      </c>
      <c r="F140" s="33">
        <f>VLOOKUP(A140,PQ!A:D,4,0)</f>
        <v>1</v>
      </c>
      <c r="G140" s="33">
        <f>VLOOKUP(B140,CPUs!B:J,9,0)</f>
        <v>269.57</v>
      </c>
      <c r="H140" s="33">
        <f t="shared" si="48"/>
        <v>324.39999999999998</v>
      </c>
      <c r="I140" s="33">
        <f t="shared" si="49"/>
        <v>324.39999999999998</v>
      </c>
      <c r="J140" s="34">
        <f t="shared" si="35"/>
        <v>1.9855685037323148E-4</v>
      </c>
    </row>
    <row r="141" spans="1:10" ht="36" customHeight="1" x14ac:dyDescent="0.2">
      <c r="A141" s="31" t="s">
        <v>1727</v>
      </c>
      <c r="B141" s="39" t="s">
        <v>414</v>
      </c>
      <c r="C141" s="31" t="s">
        <v>70</v>
      </c>
      <c r="D141" s="31" t="s">
        <v>415</v>
      </c>
      <c r="E141" s="32" t="s">
        <v>19</v>
      </c>
      <c r="F141" s="33">
        <f>VLOOKUP(A141,PQ!A:D,4,0)</f>
        <v>1</v>
      </c>
      <c r="G141" s="33">
        <f>VLOOKUP(B141,CPUs!B:J,9,0)</f>
        <v>634.40000000000009</v>
      </c>
      <c r="H141" s="33">
        <f t="shared" si="48"/>
        <v>763.43</v>
      </c>
      <c r="I141" s="33">
        <f t="shared" si="49"/>
        <v>763.43</v>
      </c>
      <c r="J141" s="34">
        <f t="shared" ref="J141:J146" si="50">+I141/$I$5</f>
        <v>4.6727575918753425E-4</v>
      </c>
    </row>
    <row r="142" spans="1:10" ht="36" customHeight="1" x14ac:dyDescent="0.2">
      <c r="A142" s="31" t="s">
        <v>1728</v>
      </c>
      <c r="B142" s="39" t="s">
        <v>822</v>
      </c>
      <c r="C142" s="31" t="s">
        <v>22</v>
      </c>
      <c r="D142" s="31" t="s">
        <v>823</v>
      </c>
      <c r="E142" s="32" t="s">
        <v>90</v>
      </c>
      <c r="F142" s="33">
        <f>VLOOKUP(A142,PQ!A:D,4,0)</f>
        <v>9</v>
      </c>
      <c r="G142" s="33">
        <f>VLOOKUP(B142,CPUs!B:J,9,0)</f>
        <v>58.95</v>
      </c>
      <c r="H142" s="33">
        <f t="shared" si="48"/>
        <v>70.94</v>
      </c>
      <c r="I142" s="33">
        <f t="shared" si="49"/>
        <v>638.46</v>
      </c>
      <c r="J142" s="34">
        <f t="shared" si="50"/>
        <v>3.9078485415935076E-4</v>
      </c>
    </row>
    <row r="143" spans="1:10" ht="24" customHeight="1" x14ac:dyDescent="0.2">
      <c r="A143" s="31" t="s">
        <v>1729</v>
      </c>
      <c r="B143" s="39" t="s">
        <v>453</v>
      </c>
      <c r="C143" s="31" t="s">
        <v>22</v>
      </c>
      <c r="D143" s="31" t="s">
        <v>454</v>
      </c>
      <c r="E143" s="32" t="s">
        <v>133</v>
      </c>
      <c r="F143" s="33">
        <f>VLOOKUP(A143,PQ!A:D,4,0)</f>
        <v>1.35</v>
      </c>
      <c r="G143" s="33">
        <f>VLOOKUP(B143,CPUs!B:J,9,0)</f>
        <v>78.8</v>
      </c>
      <c r="H143" s="33">
        <f t="shared" si="48"/>
        <v>94.82</v>
      </c>
      <c r="I143" s="33">
        <f t="shared" si="49"/>
        <v>128</v>
      </c>
      <c r="J143" s="34">
        <f t="shared" si="50"/>
        <v>7.8345489666379868E-5</v>
      </c>
    </row>
    <row r="144" spans="1:10" ht="24" customHeight="1" x14ac:dyDescent="0.2">
      <c r="A144" s="31" t="s">
        <v>1730</v>
      </c>
      <c r="B144" s="39" t="s">
        <v>189</v>
      </c>
      <c r="C144" s="31" t="s">
        <v>70</v>
      </c>
      <c r="D144" s="31" t="s">
        <v>190</v>
      </c>
      <c r="E144" s="32" t="s">
        <v>97</v>
      </c>
      <c r="F144" s="33">
        <f>VLOOKUP(A144,PQ!A:D,4,0)</f>
        <v>2.7</v>
      </c>
      <c r="G144" s="33">
        <f>VLOOKUP(B144,CPUs!B:J,9,0)</f>
        <v>29.88</v>
      </c>
      <c r="H144" s="33">
        <f t="shared" si="48"/>
        <v>35.950000000000003</v>
      </c>
      <c r="I144" s="33">
        <f t="shared" si="49"/>
        <v>97.06</v>
      </c>
      <c r="J144" s="34">
        <f t="shared" si="50"/>
        <v>5.9407915836084611E-5</v>
      </c>
    </row>
    <row r="145" spans="1:10" ht="24" customHeight="1" x14ac:dyDescent="0.2">
      <c r="A145" s="31" t="s">
        <v>1731</v>
      </c>
      <c r="B145" s="39" t="s">
        <v>209</v>
      </c>
      <c r="C145" s="31" t="s">
        <v>22</v>
      </c>
      <c r="D145" s="31" t="s">
        <v>210</v>
      </c>
      <c r="E145" s="32" t="s">
        <v>133</v>
      </c>
      <c r="F145" s="33">
        <f>VLOOKUP(A145,PQ!A:D,4,0)</f>
        <v>1.35</v>
      </c>
      <c r="G145" s="33">
        <f>VLOOKUP(B145,CPUs!B:J,9,0)</f>
        <v>47.78</v>
      </c>
      <c r="H145" s="33">
        <f t="shared" si="48"/>
        <v>57.49</v>
      </c>
      <c r="I145" s="33">
        <f t="shared" si="49"/>
        <v>77.61</v>
      </c>
      <c r="J145" s="34">
        <f t="shared" si="50"/>
        <v>4.750307385162298E-5</v>
      </c>
    </row>
    <row r="146" spans="1:10" ht="48" customHeight="1" x14ac:dyDescent="0.2">
      <c r="A146" s="31" t="s">
        <v>1732</v>
      </c>
      <c r="B146" s="39" t="s">
        <v>835</v>
      </c>
      <c r="C146" s="31" t="s">
        <v>16</v>
      </c>
      <c r="D146" s="31" t="s">
        <v>836</v>
      </c>
      <c r="E146" s="32" t="s">
        <v>19</v>
      </c>
      <c r="F146" s="33">
        <f>VLOOKUP(A146,PQ!A:D,4,0)</f>
        <v>1</v>
      </c>
      <c r="G146" s="33">
        <f>VLOOKUP(B146,CPUs!B:J,9,0)</f>
        <v>177493.50999999995</v>
      </c>
      <c r="H146" s="33">
        <f t="shared" si="48"/>
        <v>213595.68</v>
      </c>
      <c r="I146" s="33">
        <f t="shared" si="49"/>
        <v>213595.68</v>
      </c>
      <c r="J146" s="34">
        <f t="shared" si="50"/>
        <v>0.13073639172049517</v>
      </c>
    </row>
  </sheetData>
  <autoFilter ref="A4:J146" xr:uid="{B6590F78-E248-49AC-97FC-D6A7459BB2BC}"/>
  <mergeCells count="5">
    <mergeCell ref="E1:F1"/>
    <mergeCell ref="I1:J1"/>
    <mergeCell ref="E2:F2"/>
    <mergeCell ref="I2:J2"/>
    <mergeCell ref="A3:J3"/>
  </mergeCells>
  <phoneticPr fontId="33" type="noConversion"/>
  <pageMargins left="0.51181102362204722" right="0.51181102362204722" top="0.98425196850393704" bottom="0.98425196850393704" header="0.51181102362204722" footer="0.51181102362204722"/>
  <pageSetup paperSize="9" scale="71" fitToHeight="0" orientation="landscape" r:id="rId1"/>
  <headerFooter>
    <oddHeader>&amp;L &amp;CCompanhia de Desenvolvimento dos Vales do São Francisco e do Parnaíba
CNPJ: 00.399.857/0028-46 &amp;R</oddHeader>
    <oddFooter>&amp;L &amp;CRua Comissão do Vale CODEVASF 6ªSR - Piranga - Juazeiro / BA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53"/>
  <sheetViews>
    <sheetView showOutlineSymbols="0" showWhiteSpace="0" zoomScaleNormal="100" workbookViewId="0">
      <selection activeCell="G17" sqref="G17"/>
    </sheetView>
  </sheetViews>
  <sheetFormatPr defaultRowHeight="14.25" x14ac:dyDescent="0.2"/>
  <cols>
    <col min="1" max="1" width="10" style="74" bestFit="1" customWidth="1"/>
    <col min="2" max="2" width="12" style="74" bestFit="1" customWidth="1"/>
    <col min="3" max="3" width="10" style="74" bestFit="1" customWidth="1"/>
    <col min="4" max="4" width="60" style="74" bestFit="1" customWidth="1"/>
    <col min="5" max="5" width="15" style="74" bestFit="1" customWidth="1"/>
    <col min="6" max="9" width="12" style="74" bestFit="1" customWidth="1"/>
    <col min="10" max="10" width="14" style="74" bestFit="1" customWidth="1"/>
    <col min="11" max="16384" width="9" style="74"/>
  </cols>
  <sheetData>
    <row r="1" spans="1:10" ht="15" x14ac:dyDescent="0.2">
      <c r="A1" s="83"/>
      <c r="B1" s="83"/>
      <c r="C1" s="276" t="s">
        <v>0</v>
      </c>
      <c r="D1" s="276"/>
      <c r="E1" s="276" t="s">
        <v>1</v>
      </c>
      <c r="F1" s="276"/>
      <c r="G1" s="276" t="s">
        <v>2</v>
      </c>
      <c r="H1" s="276"/>
      <c r="I1" s="276" t="s">
        <v>3</v>
      </c>
      <c r="J1" s="276"/>
    </row>
    <row r="2" spans="1:10" ht="59.25" customHeight="1" x14ac:dyDescent="0.2">
      <c r="A2" s="82"/>
      <c r="B2" s="82"/>
      <c r="C2" s="268" t="s">
        <v>4</v>
      </c>
      <c r="D2" s="268"/>
      <c r="E2" s="277" t="s">
        <v>1549</v>
      </c>
      <c r="F2" s="268"/>
      <c r="G2" s="268" t="s">
        <v>5</v>
      </c>
      <c r="H2" s="268"/>
      <c r="I2" s="277" t="s">
        <v>6</v>
      </c>
      <c r="J2" s="268"/>
    </row>
    <row r="3" spans="1:10" x14ac:dyDescent="0.2">
      <c r="A3" s="267" t="s">
        <v>0</v>
      </c>
      <c r="B3" s="249"/>
      <c r="C3" s="249"/>
      <c r="D3" s="249"/>
      <c r="E3" s="249"/>
      <c r="F3" s="249"/>
      <c r="G3" s="249"/>
      <c r="H3" s="249"/>
      <c r="I3" s="249"/>
      <c r="J3" s="249"/>
    </row>
    <row r="4" spans="1:10" x14ac:dyDescent="0.2">
      <c r="A4" s="267" t="s">
        <v>7</v>
      </c>
      <c r="B4" s="249"/>
      <c r="C4" s="249"/>
      <c r="D4" s="249"/>
      <c r="E4" s="249"/>
      <c r="F4" s="249"/>
      <c r="G4" s="249"/>
      <c r="H4" s="249"/>
      <c r="I4" s="249"/>
      <c r="J4" s="249"/>
    </row>
    <row r="5" spans="1:10" ht="15" x14ac:dyDescent="0.2">
      <c r="A5" s="3"/>
      <c r="B5" s="4"/>
      <c r="C5" s="4"/>
      <c r="D5" s="4"/>
      <c r="E5" s="4"/>
      <c r="F5" s="4"/>
      <c r="G5" s="4"/>
      <c r="H5" s="4"/>
      <c r="I5" s="4"/>
      <c r="J5" s="4"/>
    </row>
    <row r="6" spans="1:10" ht="15" x14ac:dyDescent="0.2">
      <c r="A6" s="76" t="s">
        <v>8</v>
      </c>
      <c r="B6" s="79" t="s">
        <v>9</v>
      </c>
      <c r="C6" s="76" t="s">
        <v>10</v>
      </c>
      <c r="D6" s="76" t="s">
        <v>11</v>
      </c>
      <c r="E6" s="262" t="s">
        <v>12</v>
      </c>
      <c r="F6" s="262"/>
      <c r="G6" s="80" t="s">
        <v>13</v>
      </c>
      <c r="H6" s="79" t="s">
        <v>14</v>
      </c>
      <c r="I6" s="79" t="s">
        <v>1550</v>
      </c>
      <c r="J6" s="79" t="s">
        <v>1551</v>
      </c>
    </row>
    <row r="7" spans="1:10" ht="38.25" x14ac:dyDescent="0.2">
      <c r="A7" s="77" t="s">
        <v>15</v>
      </c>
      <c r="B7" s="40" t="s">
        <v>1573</v>
      </c>
      <c r="C7" s="77" t="s">
        <v>16</v>
      </c>
      <c r="D7" s="77" t="s">
        <v>17</v>
      </c>
      <c r="E7" s="263" t="s">
        <v>18</v>
      </c>
      <c r="F7" s="263"/>
      <c r="G7" s="6" t="s">
        <v>19</v>
      </c>
      <c r="H7" s="7">
        <v>1</v>
      </c>
      <c r="I7" s="8"/>
      <c r="J7" s="8">
        <f>SUM(J8:J12)</f>
        <v>85578.94</v>
      </c>
    </row>
    <row r="8" spans="1:10" ht="25.5" x14ac:dyDescent="0.2">
      <c r="A8" s="78" t="s">
        <v>20</v>
      </c>
      <c r="B8" s="9" t="s">
        <v>21</v>
      </c>
      <c r="C8" s="78" t="s">
        <v>22</v>
      </c>
      <c r="D8" s="78" t="s">
        <v>23</v>
      </c>
      <c r="E8" s="261" t="s">
        <v>24</v>
      </c>
      <c r="F8" s="261"/>
      <c r="G8" s="10" t="s">
        <v>25</v>
      </c>
      <c r="H8" s="11">
        <v>140.80000000000001</v>
      </c>
      <c r="I8" s="12">
        <v>108.08</v>
      </c>
      <c r="J8" s="12">
        <f>TRUNC(H8*I8,2)</f>
        <v>15217.66</v>
      </c>
    </row>
    <row r="9" spans="1:10" ht="25.5" x14ac:dyDescent="0.2">
      <c r="A9" s="78" t="s">
        <v>20</v>
      </c>
      <c r="B9" s="9" t="s">
        <v>26</v>
      </c>
      <c r="C9" s="78" t="s">
        <v>22</v>
      </c>
      <c r="D9" s="78" t="s">
        <v>27</v>
      </c>
      <c r="E9" s="261" t="s">
        <v>24</v>
      </c>
      <c r="F9" s="261"/>
      <c r="G9" s="10" t="s">
        <v>25</v>
      </c>
      <c r="H9" s="11">
        <v>704</v>
      </c>
      <c r="I9" s="12">
        <v>48.51</v>
      </c>
      <c r="J9" s="12">
        <f t="shared" ref="J9:J12" si="0">TRUNC(H9*I9,2)</f>
        <v>34151.040000000001</v>
      </c>
    </row>
    <row r="10" spans="1:10" ht="25.5" x14ac:dyDescent="0.2">
      <c r="A10" s="78" t="s">
        <v>20</v>
      </c>
      <c r="B10" s="9" t="s">
        <v>28</v>
      </c>
      <c r="C10" s="78" t="s">
        <v>22</v>
      </c>
      <c r="D10" s="78" t="s">
        <v>29</v>
      </c>
      <c r="E10" s="261" t="s">
        <v>24</v>
      </c>
      <c r="F10" s="261"/>
      <c r="G10" s="10" t="s">
        <v>25</v>
      </c>
      <c r="H10" s="11">
        <v>704</v>
      </c>
      <c r="I10" s="12">
        <v>18.940000000000001</v>
      </c>
      <c r="J10" s="12">
        <f t="shared" si="0"/>
        <v>13333.76</v>
      </c>
    </row>
    <row r="11" spans="1:10" ht="25.5" x14ac:dyDescent="0.2">
      <c r="A11" s="78" t="s">
        <v>20</v>
      </c>
      <c r="B11" s="9" t="s">
        <v>30</v>
      </c>
      <c r="C11" s="78" t="s">
        <v>22</v>
      </c>
      <c r="D11" s="78" t="s">
        <v>31</v>
      </c>
      <c r="E11" s="261" t="s">
        <v>24</v>
      </c>
      <c r="F11" s="261"/>
      <c r="G11" s="10" t="s">
        <v>25</v>
      </c>
      <c r="H11" s="11">
        <v>352</v>
      </c>
      <c r="I11" s="12">
        <v>38.090000000000003</v>
      </c>
      <c r="J11" s="12">
        <f t="shared" si="0"/>
        <v>13407.68</v>
      </c>
    </row>
    <row r="12" spans="1:10" ht="26.25" thickBot="1" x14ac:dyDescent="0.25">
      <c r="A12" s="78" t="s">
        <v>20</v>
      </c>
      <c r="B12" s="9" t="s">
        <v>32</v>
      </c>
      <c r="C12" s="78" t="s">
        <v>22</v>
      </c>
      <c r="D12" s="78" t="s">
        <v>33</v>
      </c>
      <c r="E12" s="261" t="s">
        <v>24</v>
      </c>
      <c r="F12" s="261"/>
      <c r="G12" s="10" t="s">
        <v>25</v>
      </c>
      <c r="H12" s="11">
        <v>352</v>
      </c>
      <c r="I12" s="12">
        <v>26.9</v>
      </c>
      <c r="J12" s="12">
        <f t="shared" si="0"/>
        <v>9468.7999999999993</v>
      </c>
    </row>
    <row r="13" spans="1:10" ht="15" thickTop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5" x14ac:dyDescent="0.2">
      <c r="A14" s="76" t="s">
        <v>35</v>
      </c>
      <c r="B14" s="79" t="s">
        <v>9</v>
      </c>
      <c r="C14" s="76" t="s">
        <v>10</v>
      </c>
      <c r="D14" s="76" t="s">
        <v>11</v>
      </c>
      <c r="E14" s="262" t="s">
        <v>12</v>
      </c>
      <c r="F14" s="262"/>
      <c r="G14" s="80" t="s">
        <v>13</v>
      </c>
      <c r="H14" s="79" t="s">
        <v>14</v>
      </c>
      <c r="I14" s="79" t="s">
        <v>1550</v>
      </c>
      <c r="J14" s="79" t="s">
        <v>1551</v>
      </c>
    </row>
    <row r="15" spans="1:10" ht="38.25" x14ac:dyDescent="0.2">
      <c r="A15" s="77" t="s">
        <v>15</v>
      </c>
      <c r="B15" s="40" t="s">
        <v>1574</v>
      </c>
      <c r="C15" s="77" t="s">
        <v>16</v>
      </c>
      <c r="D15" s="77" t="s">
        <v>36</v>
      </c>
      <c r="E15" s="263" t="s">
        <v>18</v>
      </c>
      <c r="F15" s="263"/>
      <c r="G15" s="6" t="s">
        <v>37</v>
      </c>
      <c r="H15" s="7">
        <v>1</v>
      </c>
      <c r="I15" s="8"/>
      <c r="J15" s="8">
        <f>SUM(J16:J17)</f>
        <v>16624.879999999997</v>
      </c>
    </row>
    <row r="16" spans="1:10" ht="38.25" x14ac:dyDescent="0.2">
      <c r="A16" s="75" t="s">
        <v>38</v>
      </c>
      <c r="B16" s="14" t="s">
        <v>39</v>
      </c>
      <c r="C16" s="75" t="s">
        <v>22</v>
      </c>
      <c r="D16" s="75" t="s">
        <v>40</v>
      </c>
      <c r="E16" s="265" t="s">
        <v>41</v>
      </c>
      <c r="F16" s="265"/>
      <c r="G16" s="15" t="s">
        <v>42</v>
      </c>
      <c r="H16" s="16">
        <f>4*4</f>
        <v>16</v>
      </c>
      <c r="I16" s="17">
        <v>742.18</v>
      </c>
      <c r="J16" s="17">
        <f>TRUNC(H16*I16,2)</f>
        <v>11874.88</v>
      </c>
    </row>
    <row r="17" spans="1:10" ht="38.25" x14ac:dyDescent="0.2">
      <c r="A17" s="75" t="s">
        <v>38</v>
      </c>
      <c r="B17" s="14" t="s">
        <v>43</v>
      </c>
      <c r="C17" s="75" t="s">
        <v>22</v>
      </c>
      <c r="D17" s="75" t="s">
        <v>44</v>
      </c>
      <c r="E17" s="265" t="s">
        <v>41</v>
      </c>
      <c r="F17" s="265"/>
      <c r="G17" s="15" t="s">
        <v>42</v>
      </c>
      <c r="H17" s="16">
        <v>4</v>
      </c>
      <c r="I17" s="17">
        <v>1187.5</v>
      </c>
      <c r="J17" s="17">
        <f>TRUNC(H17*I17,2)</f>
        <v>4750</v>
      </c>
    </row>
    <row r="18" spans="1:10" x14ac:dyDescent="0.2">
      <c r="A18" s="268" t="s">
        <v>34</v>
      </c>
      <c r="B18" s="268"/>
      <c r="C18" s="268"/>
      <c r="D18" s="268"/>
      <c r="E18" s="268"/>
      <c r="F18" s="268"/>
      <c r="G18" s="268"/>
      <c r="H18" s="268"/>
      <c r="I18" s="268"/>
      <c r="J18" s="268"/>
    </row>
    <row r="19" spans="1:10" ht="15" thickBot="1" x14ac:dyDescent="0.25">
      <c r="A19" s="260" t="s">
        <v>45</v>
      </c>
      <c r="B19" s="260"/>
      <c r="C19" s="260"/>
      <c r="D19" s="260"/>
      <c r="E19" s="260"/>
      <c r="F19" s="260"/>
      <c r="G19" s="260"/>
      <c r="H19" s="260"/>
      <c r="I19" s="260"/>
      <c r="J19" s="260"/>
    </row>
    <row r="20" spans="1:10" ht="15" thickTop="1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 ht="15" x14ac:dyDescent="0.2">
      <c r="A21" s="76"/>
      <c r="B21" s="79" t="s">
        <v>9</v>
      </c>
      <c r="C21" s="76" t="s">
        <v>10</v>
      </c>
      <c r="D21" s="76" t="s">
        <v>11</v>
      </c>
      <c r="E21" s="262" t="s">
        <v>12</v>
      </c>
      <c r="F21" s="262"/>
      <c r="G21" s="80" t="s">
        <v>13</v>
      </c>
      <c r="H21" s="79" t="s">
        <v>14</v>
      </c>
      <c r="I21" s="79" t="s">
        <v>1550</v>
      </c>
      <c r="J21" s="79" t="s">
        <v>1551</v>
      </c>
    </row>
    <row r="22" spans="1:10" ht="38.25" x14ac:dyDescent="0.2">
      <c r="A22" s="77" t="s">
        <v>15</v>
      </c>
      <c r="B22" s="40" t="s">
        <v>1777</v>
      </c>
      <c r="C22" s="77" t="s">
        <v>16</v>
      </c>
      <c r="D22" s="77" t="s">
        <v>1781</v>
      </c>
      <c r="E22" s="263" t="s">
        <v>18</v>
      </c>
      <c r="F22" s="263"/>
      <c r="G22" s="104" t="s">
        <v>1782</v>
      </c>
      <c r="H22" s="7">
        <v>1</v>
      </c>
      <c r="I22" s="8"/>
      <c r="J22" s="8">
        <f>SUM(J23:J26)</f>
        <v>25741.25</v>
      </c>
    </row>
    <row r="23" spans="1:10" ht="24" customHeight="1" x14ac:dyDescent="0.2">
      <c r="A23" s="103" t="s">
        <v>20</v>
      </c>
      <c r="B23" s="105">
        <v>90779</v>
      </c>
      <c r="C23" s="103" t="s">
        <v>22</v>
      </c>
      <c r="D23" s="105" t="s">
        <v>1778</v>
      </c>
      <c r="E23" s="261" t="s">
        <v>24</v>
      </c>
      <c r="F23" s="261"/>
      <c r="G23" s="10" t="s">
        <v>25</v>
      </c>
      <c r="H23" s="11">
        <v>5</v>
      </c>
      <c r="I23" s="128">
        <v>2007.48</v>
      </c>
      <c r="J23" s="12">
        <f t="shared" ref="J23:J26" si="1">TRUNC(H23*I23,2)</f>
        <v>10037.4</v>
      </c>
    </row>
    <row r="24" spans="1:10" ht="25.5" x14ac:dyDescent="0.2">
      <c r="A24" s="78" t="s">
        <v>20</v>
      </c>
      <c r="B24" s="105">
        <v>91677</v>
      </c>
      <c r="C24" s="78" t="s">
        <v>22</v>
      </c>
      <c r="D24" s="78" t="s">
        <v>390</v>
      </c>
      <c r="E24" s="261" t="s">
        <v>24</v>
      </c>
      <c r="F24" s="261"/>
      <c r="G24" s="10" t="s">
        <v>25</v>
      </c>
      <c r="H24" s="11">
        <v>5</v>
      </c>
      <c r="I24" s="128">
        <v>109.41</v>
      </c>
      <c r="J24" s="12">
        <f t="shared" si="1"/>
        <v>547.04999999999995</v>
      </c>
    </row>
    <row r="25" spans="1:10" ht="24" customHeight="1" x14ac:dyDescent="0.2">
      <c r="A25" s="103" t="s">
        <v>20</v>
      </c>
      <c r="B25" s="105">
        <v>100533</v>
      </c>
      <c r="C25" s="103" t="s">
        <v>22</v>
      </c>
      <c r="D25" s="105" t="s">
        <v>1779</v>
      </c>
      <c r="E25" s="261" t="s">
        <v>24</v>
      </c>
      <c r="F25" s="261"/>
      <c r="G25" s="10" t="s">
        <v>25</v>
      </c>
      <c r="H25" s="11">
        <v>40</v>
      </c>
      <c r="I25" s="128">
        <v>119.6</v>
      </c>
      <c r="J25" s="12">
        <f t="shared" si="1"/>
        <v>4784</v>
      </c>
    </row>
    <row r="26" spans="1:10" ht="24" customHeight="1" x14ac:dyDescent="0.2">
      <c r="A26" s="103" t="s">
        <v>20</v>
      </c>
      <c r="B26" s="105">
        <v>88597</v>
      </c>
      <c r="C26" s="103" t="s">
        <v>22</v>
      </c>
      <c r="D26" s="105" t="s">
        <v>1780</v>
      </c>
      <c r="E26" s="261" t="s">
        <v>24</v>
      </c>
      <c r="F26" s="261"/>
      <c r="G26" s="10" t="s">
        <v>25</v>
      </c>
      <c r="H26" s="11">
        <v>40</v>
      </c>
      <c r="I26" s="128">
        <v>259.32</v>
      </c>
      <c r="J26" s="12">
        <f t="shared" si="1"/>
        <v>10372.799999999999</v>
      </c>
    </row>
    <row r="27" spans="1:10" ht="15" thickBot="1" x14ac:dyDescent="0.25">
      <c r="A27" s="260"/>
      <c r="B27" s="260"/>
      <c r="C27" s="260"/>
      <c r="D27" s="260"/>
      <c r="E27" s="260"/>
      <c r="F27" s="260"/>
      <c r="G27" s="260"/>
      <c r="H27" s="260"/>
      <c r="I27" s="260"/>
      <c r="J27" s="260"/>
    </row>
    <row r="28" spans="1:10" ht="15" thickTop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pans="1:10" ht="15" x14ac:dyDescent="0.2">
      <c r="A29" s="76" t="s">
        <v>46</v>
      </c>
      <c r="B29" s="79" t="s">
        <v>9</v>
      </c>
      <c r="C29" s="76" t="s">
        <v>10</v>
      </c>
      <c r="D29" s="76" t="s">
        <v>11</v>
      </c>
      <c r="E29" s="262" t="s">
        <v>12</v>
      </c>
      <c r="F29" s="262"/>
      <c r="G29" s="80" t="s">
        <v>13</v>
      </c>
      <c r="H29" s="79" t="s">
        <v>14</v>
      </c>
      <c r="I29" s="79" t="s">
        <v>1550</v>
      </c>
      <c r="J29" s="79" t="s">
        <v>1551</v>
      </c>
    </row>
    <row r="30" spans="1:10" ht="25.5" x14ac:dyDescent="0.2">
      <c r="A30" s="77" t="s">
        <v>15</v>
      </c>
      <c r="B30" s="5" t="s">
        <v>47</v>
      </c>
      <c r="C30" s="77" t="s">
        <v>48</v>
      </c>
      <c r="D30" s="77" t="s">
        <v>49</v>
      </c>
      <c r="E30" s="263" t="s">
        <v>50</v>
      </c>
      <c r="F30" s="263"/>
      <c r="G30" s="6" t="s">
        <v>51</v>
      </c>
      <c r="H30" s="7">
        <v>1</v>
      </c>
      <c r="I30" s="8">
        <v>0.52</v>
      </c>
      <c r="J30" s="8">
        <f>TRUNC(J39,2)</f>
        <v>0.52</v>
      </c>
    </row>
    <row r="31" spans="1:10" ht="15" x14ac:dyDescent="0.2">
      <c r="A31" s="262" t="s">
        <v>52</v>
      </c>
      <c r="B31" s="255" t="s">
        <v>9</v>
      </c>
      <c r="C31" s="262" t="s">
        <v>10</v>
      </c>
      <c r="D31" s="262" t="s">
        <v>53</v>
      </c>
      <c r="E31" s="255" t="s">
        <v>54</v>
      </c>
      <c r="F31" s="264" t="s">
        <v>55</v>
      </c>
      <c r="G31" s="255"/>
      <c r="H31" s="264" t="s">
        <v>56</v>
      </c>
      <c r="I31" s="255"/>
      <c r="J31" s="255" t="s">
        <v>57</v>
      </c>
    </row>
    <row r="32" spans="1:10" ht="15" x14ac:dyDescent="0.2">
      <c r="A32" s="255"/>
      <c r="B32" s="255"/>
      <c r="C32" s="255"/>
      <c r="D32" s="255"/>
      <c r="E32" s="255"/>
      <c r="F32" s="79" t="s">
        <v>58</v>
      </c>
      <c r="G32" s="79" t="s">
        <v>59</v>
      </c>
      <c r="H32" s="79" t="s">
        <v>58</v>
      </c>
      <c r="I32" s="79" t="s">
        <v>59</v>
      </c>
      <c r="J32" s="255"/>
    </row>
    <row r="33" spans="1:10" x14ac:dyDescent="0.2">
      <c r="A33" s="75" t="s">
        <v>38</v>
      </c>
      <c r="B33" s="14" t="s">
        <v>60</v>
      </c>
      <c r="C33" s="75" t="s">
        <v>48</v>
      </c>
      <c r="D33" s="75" t="s">
        <v>61</v>
      </c>
      <c r="E33" s="16">
        <v>1</v>
      </c>
      <c r="F33" s="17">
        <v>1</v>
      </c>
      <c r="G33" s="17">
        <v>0</v>
      </c>
      <c r="H33" s="81">
        <v>383.35129999999998</v>
      </c>
      <c r="I33" s="81">
        <v>118.37609999999999</v>
      </c>
      <c r="J33" s="17">
        <f>TRUNC(F33*H33,2)</f>
        <v>383.35</v>
      </c>
    </row>
    <row r="34" spans="1:10" x14ac:dyDescent="0.2">
      <c r="A34" s="256"/>
      <c r="B34" s="256"/>
      <c r="C34" s="256"/>
      <c r="D34" s="256"/>
      <c r="E34" s="256"/>
      <c r="F34" s="256"/>
      <c r="G34" s="256" t="s">
        <v>62</v>
      </c>
      <c r="H34" s="256"/>
      <c r="I34" s="256"/>
      <c r="J34" s="18">
        <f>+J33</f>
        <v>383.35</v>
      </c>
    </row>
    <row r="35" spans="1:10" x14ac:dyDescent="0.2">
      <c r="A35" s="256"/>
      <c r="B35" s="256"/>
      <c r="C35" s="256"/>
      <c r="D35" s="256"/>
      <c r="E35" s="256"/>
      <c r="F35" s="256"/>
      <c r="G35" s="256" t="s">
        <v>63</v>
      </c>
      <c r="H35" s="256"/>
      <c r="I35" s="256"/>
      <c r="J35" s="18">
        <f>+J34</f>
        <v>383.35</v>
      </c>
    </row>
    <row r="36" spans="1:10" x14ac:dyDescent="0.2">
      <c r="A36" s="256"/>
      <c r="B36" s="256"/>
      <c r="C36" s="256"/>
      <c r="D36" s="256"/>
      <c r="E36" s="256"/>
      <c r="F36" s="256"/>
      <c r="G36" s="256" t="s">
        <v>64</v>
      </c>
      <c r="H36" s="256"/>
      <c r="I36" s="256"/>
      <c r="J36" s="18">
        <v>0</v>
      </c>
    </row>
    <row r="37" spans="1:10" x14ac:dyDescent="0.2">
      <c r="A37" s="256"/>
      <c r="B37" s="256"/>
      <c r="C37" s="256"/>
      <c r="D37" s="256"/>
      <c r="E37" s="256"/>
      <c r="F37" s="256"/>
      <c r="G37" s="256" t="s">
        <v>65</v>
      </c>
      <c r="H37" s="256"/>
      <c r="I37" s="256"/>
      <c r="J37" s="18">
        <v>0</v>
      </c>
    </row>
    <row r="38" spans="1:10" x14ac:dyDescent="0.2">
      <c r="A38" s="256"/>
      <c r="B38" s="256"/>
      <c r="C38" s="256"/>
      <c r="D38" s="256"/>
      <c r="E38" s="256"/>
      <c r="F38" s="256"/>
      <c r="G38" s="256" t="s">
        <v>66</v>
      </c>
      <c r="H38" s="256"/>
      <c r="I38" s="256"/>
      <c r="J38" s="18">
        <v>731.74</v>
      </c>
    </row>
    <row r="39" spans="1:10" ht="15" thickBot="1" x14ac:dyDescent="0.25">
      <c r="A39" s="256"/>
      <c r="B39" s="256"/>
      <c r="C39" s="256"/>
      <c r="D39" s="256"/>
      <c r="E39" s="256"/>
      <c r="F39" s="256"/>
      <c r="G39" s="256" t="s">
        <v>67</v>
      </c>
      <c r="H39" s="256"/>
      <c r="I39" s="256"/>
      <c r="J39" s="18">
        <f>+J35/J38</f>
        <v>0.52388826632410423</v>
      </c>
    </row>
    <row r="40" spans="1:10" ht="15" thickTop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15" x14ac:dyDescent="0.2">
      <c r="A41" s="76" t="s">
        <v>68</v>
      </c>
      <c r="B41" s="79" t="s">
        <v>9</v>
      </c>
      <c r="C41" s="76" t="s">
        <v>10</v>
      </c>
      <c r="D41" s="76" t="s">
        <v>11</v>
      </c>
      <c r="E41" s="262" t="s">
        <v>12</v>
      </c>
      <c r="F41" s="262"/>
      <c r="G41" s="80" t="s">
        <v>13</v>
      </c>
      <c r="H41" s="79" t="s">
        <v>14</v>
      </c>
      <c r="I41" s="79" t="s">
        <v>1550</v>
      </c>
      <c r="J41" s="79" t="s">
        <v>1551</v>
      </c>
    </row>
    <row r="42" spans="1:10" x14ac:dyDescent="0.2">
      <c r="A42" s="77" t="s">
        <v>15</v>
      </c>
      <c r="B42" s="5" t="s">
        <v>69</v>
      </c>
      <c r="C42" s="77" t="s">
        <v>70</v>
      </c>
      <c r="D42" s="77" t="s">
        <v>71</v>
      </c>
      <c r="E42" s="263" t="s">
        <v>72</v>
      </c>
      <c r="F42" s="263"/>
      <c r="G42" s="6" t="s">
        <v>73</v>
      </c>
      <c r="H42" s="7">
        <v>1</v>
      </c>
      <c r="I42" s="8"/>
      <c r="J42" s="8">
        <f>SUM(J43:J50)</f>
        <v>1.0900000000000001</v>
      </c>
    </row>
    <row r="43" spans="1:10" ht="25.5" x14ac:dyDescent="0.2">
      <c r="A43" s="78" t="s">
        <v>20</v>
      </c>
      <c r="B43" s="9" t="s">
        <v>74</v>
      </c>
      <c r="C43" s="78" t="s">
        <v>22</v>
      </c>
      <c r="D43" s="78" t="s">
        <v>75</v>
      </c>
      <c r="E43" s="261" t="s">
        <v>24</v>
      </c>
      <c r="F43" s="261"/>
      <c r="G43" s="10" t="s">
        <v>25</v>
      </c>
      <c r="H43" s="11">
        <v>8.0000000000000002E-3</v>
      </c>
      <c r="I43" s="12">
        <v>19.920000000000002</v>
      </c>
      <c r="J43" s="12">
        <f t="shared" ref="J43:J46" si="2">TRUNC(H43*I43,2)</f>
        <v>0.15</v>
      </c>
    </row>
    <row r="44" spans="1:10" ht="25.5" x14ac:dyDescent="0.2">
      <c r="A44" s="78" t="s">
        <v>20</v>
      </c>
      <c r="B44" s="9" t="s">
        <v>76</v>
      </c>
      <c r="C44" s="78" t="s">
        <v>22</v>
      </c>
      <c r="D44" s="78" t="s">
        <v>77</v>
      </c>
      <c r="E44" s="261" t="s">
        <v>24</v>
      </c>
      <c r="F44" s="261"/>
      <c r="G44" s="10" t="s">
        <v>25</v>
      </c>
      <c r="H44" s="11">
        <v>8.0000000000000002E-3</v>
      </c>
      <c r="I44" s="12">
        <v>27.37</v>
      </c>
      <c r="J44" s="12">
        <f t="shared" si="2"/>
        <v>0.21</v>
      </c>
    </row>
    <row r="45" spans="1:10" ht="25.5" x14ac:dyDescent="0.2">
      <c r="A45" s="78" t="s">
        <v>20</v>
      </c>
      <c r="B45" s="9" t="s">
        <v>78</v>
      </c>
      <c r="C45" s="78" t="s">
        <v>22</v>
      </c>
      <c r="D45" s="78" t="s">
        <v>79</v>
      </c>
      <c r="E45" s="261" t="s">
        <v>24</v>
      </c>
      <c r="F45" s="261"/>
      <c r="G45" s="10" t="s">
        <v>25</v>
      </c>
      <c r="H45" s="11">
        <v>4.0000000000000001E-3</v>
      </c>
      <c r="I45" s="12">
        <v>33.81</v>
      </c>
      <c r="J45" s="12">
        <f t="shared" si="2"/>
        <v>0.13</v>
      </c>
    </row>
    <row r="46" spans="1:10" ht="25.5" x14ac:dyDescent="0.2">
      <c r="A46" s="78" t="s">
        <v>20</v>
      </c>
      <c r="B46" s="9" t="s">
        <v>80</v>
      </c>
      <c r="C46" s="78" t="s">
        <v>22</v>
      </c>
      <c r="D46" s="78" t="s">
        <v>81</v>
      </c>
      <c r="E46" s="261" t="s">
        <v>24</v>
      </c>
      <c r="F46" s="261"/>
      <c r="G46" s="10" t="s">
        <v>25</v>
      </c>
      <c r="H46" s="11">
        <v>4.0000000000000001E-3</v>
      </c>
      <c r="I46" s="12">
        <v>16.059999999999999</v>
      </c>
      <c r="J46" s="12">
        <f t="shared" si="2"/>
        <v>0.06</v>
      </c>
    </row>
    <row r="47" spans="1:10" x14ac:dyDescent="0.2">
      <c r="A47" s="75" t="s">
        <v>38</v>
      </c>
      <c r="B47" s="14" t="s">
        <v>82</v>
      </c>
      <c r="C47" s="75" t="s">
        <v>22</v>
      </c>
      <c r="D47" s="75" t="s">
        <v>83</v>
      </c>
      <c r="E47" s="265" t="s">
        <v>84</v>
      </c>
      <c r="F47" s="265"/>
      <c r="G47" s="15" t="s">
        <v>85</v>
      </c>
      <c r="H47" s="16">
        <v>4.0000000000000001E-3</v>
      </c>
      <c r="I47" s="17">
        <v>39.01</v>
      </c>
      <c r="J47" s="17">
        <f>TRUNC(H47*I47,2)</f>
        <v>0.15</v>
      </c>
    </row>
    <row r="48" spans="1:10" x14ac:dyDescent="0.2">
      <c r="A48" s="75" t="s">
        <v>38</v>
      </c>
      <c r="B48" s="14" t="s">
        <v>86</v>
      </c>
      <c r="C48" s="75" t="s">
        <v>22</v>
      </c>
      <c r="D48" s="75" t="s">
        <v>87</v>
      </c>
      <c r="E48" s="265" t="s">
        <v>84</v>
      </c>
      <c r="F48" s="265"/>
      <c r="G48" s="15" t="s">
        <v>85</v>
      </c>
      <c r="H48" s="16">
        <v>2.3999999999999998E-3</v>
      </c>
      <c r="I48" s="17">
        <v>20.81</v>
      </c>
      <c r="J48" s="17">
        <f t="shared" ref="J48:J50" si="3">TRUNC(H48*I48,2)</f>
        <v>0.04</v>
      </c>
    </row>
    <row r="49" spans="1:10" ht="25.5" x14ac:dyDescent="0.2">
      <c r="A49" s="75" t="s">
        <v>38</v>
      </c>
      <c r="B49" s="14" t="s">
        <v>88</v>
      </c>
      <c r="C49" s="75" t="s">
        <v>22</v>
      </c>
      <c r="D49" s="75" t="s">
        <v>89</v>
      </c>
      <c r="E49" s="265" t="s">
        <v>84</v>
      </c>
      <c r="F49" s="265"/>
      <c r="G49" s="15" t="s">
        <v>90</v>
      </c>
      <c r="H49" s="16">
        <v>2.1999999999999999E-2</v>
      </c>
      <c r="I49" s="17">
        <v>10.73</v>
      </c>
      <c r="J49" s="17">
        <f t="shared" si="3"/>
        <v>0.23</v>
      </c>
    </row>
    <row r="50" spans="1:10" ht="26.25" thickBot="1" x14ac:dyDescent="0.25">
      <c r="A50" s="75" t="s">
        <v>38</v>
      </c>
      <c r="B50" s="14" t="s">
        <v>91</v>
      </c>
      <c r="C50" s="75" t="s">
        <v>22</v>
      </c>
      <c r="D50" s="75" t="s">
        <v>92</v>
      </c>
      <c r="E50" s="265" t="s">
        <v>84</v>
      </c>
      <c r="F50" s="265"/>
      <c r="G50" s="15" t="s">
        <v>90</v>
      </c>
      <c r="H50" s="16">
        <v>1.7999999999999999E-2</v>
      </c>
      <c r="I50" s="17">
        <v>6.68</v>
      </c>
      <c r="J50" s="17">
        <f t="shared" si="3"/>
        <v>0.12</v>
      </c>
    </row>
    <row r="51" spans="1:10" ht="15" thickTop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ht="15" x14ac:dyDescent="0.2">
      <c r="A52" s="76" t="s">
        <v>93</v>
      </c>
      <c r="B52" s="79" t="s">
        <v>9</v>
      </c>
      <c r="C52" s="76" t="s">
        <v>10</v>
      </c>
      <c r="D52" s="76" t="s">
        <v>11</v>
      </c>
      <c r="E52" s="262" t="s">
        <v>12</v>
      </c>
      <c r="F52" s="262"/>
      <c r="G52" s="80" t="s">
        <v>13</v>
      </c>
      <c r="H52" s="79" t="s">
        <v>14</v>
      </c>
      <c r="I52" s="79" t="s">
        <v>1550</v>
      </c>
      <c r="J52" s="79" t="s">
        <v>1551</v>
      </c>
    </row>
    <row r="53" spans="1:10" x14ac:dyDescent="0.2">
      <c r="A53" s="77" t="s">
        <v>15</v>
      </c>
      <c r="B53" s="5" t="s">
        <v>94</v>
      </c>
      <c r="C53" s="77" t="s">
        <v>70</v>
      </c>
      <c r="D53" s="77" t="s">
        <v>95</v>
      </c>
      <c r="E53" s="263" t="s">
        <v>96</v>
      </c>
      <c r="F53" s="263"/>
      <c r="G53" s="6" t="s">
        <v>97</v>
      </c>
      <c r="H53" s="7">
        <v>1</v>
      </c>
      <c r="I53" s="8"/>
      <c r="J53" s="8">
        <f>SUM(J54:J59)</f>
        <v>400.17000000000007</v>
      </c>
    </row>
    <row r="54" spans="1:10" ht="25.5" x14ac:dyDescent="0.2">
      <c r="A54" s="78" t="s">
        <v>20</v>
      </c>
      <c r="B54" s="9" t="s">
        <v>76</v>
      </c>
      <c r="C54" s="78" t="s">
        <v>22</v>
      </c>
      <c r="D54" s="78" t="s">
        <v>77</v>
      </c>
      <c r="E54" s="261" t="s">
        <v>24</v>
      </c>
      <c r="F54" s="261"/>
      <c r="G54" s="10" t="s">
        <v>25</v>
      </c>
      <c r="H54" s="11">
        <v>1</v>
      </c>
      <c r="I54" s="12">
        <v>27.37</v>
      </c>
      <c r="J54" s="12">
        <f t="shared" ref="J54:J59" si="4">TRUNC(H54*I54,2)</f>
        <v>27.37</v>
      </c>
    </row>
    <row r="55" spans="1:10" ht="25.5" x14ac:dyDescent="0.2">
      <c r="A55" s="78" t="s">
        <v>20</v>
      </c>
      <c r="B55" s="9" t="s">
        <v>74</v>
      </c>
      <c r="C55" s="78" t="s">
        <v>22</v>
      </c>
      <c r="D55" s="78" t="s">
        <v>75</v>
      </c>
      <c r="E55" s="261" t="s">
        <v>24</v>
      </c>
      <c r="F55" s="261"/>
      <c r="G55" s="10" t="s">
        <v>25</v>
      </c>
      <c r="H55" s="11">
        <v>2</v>
      </c>
      <c r="I55" s="12">
        <v>19.920000000000002</v>
      </c>
      <c r="J55" s="12">
        <f t="shared" si="4"/>
        <v>39.840000000000003</v>
      </c>
    </row>
    <row r="56" spans="1:10" ht="25.5" x14ac:dyDescent="0.2">
      <c r="A56" s="75" t="s">
        <v>38</v>
      </c>
      <c r="B56" s="14" t="s">
        <v>98</v>
      </c>
      <c r="C56" s="75" t="s">
        <v>22</v>
      </c>
      <c r="D56" s="75" t="s">
        <v>99</v>
      </c>
      <c r="E56" s="265" t="s">
        <v>84</v>
      </c>
      <c r="F56" s="265"/>
      <c r="G56" s="15" t="s">
        <v>97</v>
      </c>
      <c r="H56" s="16">
        <v>1</v>
      </c>
      <c r="I56" s="17">
        <v>300</v>
      </c>
      <c r="J56" s="17">
        <f t="shared" si="4"/>
        <v>300</v>
      </c>
    </row>
    <row r="57" spans="1:10" x14ac:dyDescent="0.2">
      <c r="A57" s="75" t="s">
        <v>38</v>
      </c>
      <c r="B57" s="14" t="s">
        <v>100</v>
      </c>
      <c r="C57" s="75" t="s">
        <v>22</v>
      </c>
      <c r="D57" s="75" t="s">
        <v>101</v>
      </c>
      <c r="E57" s="265" t="s">
        <v>84</v>
      </c>
      <c r="F57" s="265"/>
      <c r="G57" s="15" t="s">
        <v>85</v>
      </c>
      <c r="H57" s="16">
        <v>0.15</v>
      </c>
      <c r="I57" s="17">
        <v>19.53</v>
      </c>
      <c r="J57" s="17">
        <f t="shared" si="4"/>
        <v>2.92</v>
      </c>
    </row>
    <row r="58" spans="1:10" ht="25.5" x14ac:dyDescent="0.2">
      <c r="A58" s="75" t="s">
        <v>38</v>
      </c>
      <c r="B58" s="14" t="s">
        <v>102</v>
      </c>
      <c r="C58" s="75" t="s">
        <v>22</v>
      </c>
      <c r="D58" s="75" t="s">
        <v>103</v>
      </c>
      <c r="E58" s="265" t="s">
        <v>84</v>
      </c>
      <c r="F58" s="265"/>
      <c r="G58" s="15" t="s">
        <v>90</v>
      </c>
      <c r="H58" s="16">
        <v>1</v>
      </c>
      <c r="I58" s="17">
        <v>3.32</v>
      </c>
      <c r="J58" s="17">
        <f t="shared" si="4"/>
        <v>3.32</v>
      </c>
    </row>
    <row r="59" spans="1:10" ht="26.25" thickBot="1" x14ac:dyDescent="0.25">
      <c r="A59" s="75" t="s">
        <v>38</v>
      </c>
      <c r="B59" s="14" t="s">
        <v>91</v>
      </c>
      <c r="C59" s="75" t="s">
        <v>22</v>
      </c>
      <c r="D59" s="75" t="s">
        <v>92</v>
      </c>
      <c r="E59" s="265" t="s">
        <v>84</v>
      </c>
      <c r="F59" s="265"/>
      <c r="G59" s="15" t="s">
        <v>90</v>
      </c>
      <c r="H59" s="16">
        <v>4</v>
      </c>
      <c r="I59" s="17">
        <v>6.68</v>
      </c>
      <c r="J59" s="17">
        <f t="shared" si="4"/>
        <v>26.72</v>
      </c>
    </row>
    <row r="60" spans="1:10" ht="15" thickTop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ht="15" x14ac:dyDescent="0.2">
      <c r="A61" s="76" t="s">
        <v>104</v>
      </c>
      <c r="B61" s="79" t="s">
        <v>9</v>
      </c>
      <c r="C61" s="76" t="s">
        <v>10</v>
      </c>
      <c r="D61" s="76" t="s">
        <v>11</v>
      </c>
      <c r="E61" s="262" t="s">
        <v>12</v>
      </c>
      <c r="F61" s="262"/>
      <c r="G61" s="80" t="s">
        <v>13</v>
      </c>
      <c r="H61" s="79" t="s">
        <v>14</v>
      </c>
      <c r="I61" s="79" t="s">
        <v>1550</v>
      </c>
      <c r="J61" s="79" t="s">
        <v>1551</v>
      </c>
    </row>
    <row r="62" spans="1:10" ht="38.25" x14ac:dyDescent="0.2">
      <c r="A62" s="77" t="s">
        <v>15</v>
      </c>
      <c r="B62" s="5" t="s">
        <v>105</v>
      </c>
      <c r="C62" s="77" t="s">
        <v>22</v>
      </c>
      <c r="D62" s="77" t="s">
        <v>106</v>
      </c>
      <c r="E62" s="263" t="s">
        <v>107</v>
      </c>
      <c r="F62" s="263"/>
      <c r="G62" s="6" t="s">
        <v>97</v>
      </c>
      <c r="H62" s="7">
        <v>1</v>
      </c>
      <c r="I62" s="8"/>
      <c r="J62" s="8">
        <f>SUM(J63:J66)</f>
        <v>0.44</v>
      </c>
    </row>
    <row r="63" spans="1:10" ht="25.5" x14ac:dyDescent="0.2">
      <c r="A63" s="78" t="s">
        <v>20</v>
      </c>
      <c r="B63" s="9" t="s">
        <v>108</v>
      </c>
      <c r="C63" s="78" t="s">
        <v>22</v>
      </c>
      <c r="D63" s="78" t="s">
        <v>109</v>
      </c>
      <c r="E63" s="261" t="s">
        <v>110</v>
      </c>
      <c r="F63" s="261"/>
      <c r="G63" s="10" t="s">
        <v>111</v>
      </c>
      <c r="H63" s="11">
        <v>5.9999999999999995E-4</v>
      </c>
      <c r="I63" s="12">
        <v>225.64</v>
      </c>
      <c r="J63" s="12">
        <f t="shared" ref="J63:J66" si="5">TRUNC(H63*I63,2)</f>
        <v>0.13</v>
      </c>
    </row>
    <row r="64" spans="1:10" ht="25.5" x14ac:dyDescent="0.2">
      <c r="A64" s="78" t="s">
        <v>20</v>
      </c>
      <c r="B64" s="9" t="s">
        <v>112</v>
      </c>
      <c r="C64" s="78" t="s">
        <v>22</v>
      </c>
      <c r="D64" s="78" t="s">
        <v>113</v>
      </c>
      <c r="E64" s="261" t="s">
        <v>110</v>
      </c>
      <c r="F64" s="261"/>
      <c r="G64" s="10" t="s">
        <v>114</v>
      </c>
      <c r="H64" s="11">
        <v>2.3999999999999998E-3</v>
      </c>
      <c r="I64" s="12">
        <v>83.46</v>
      </c>
      <c r="J64" s="12">
        <f t="shared" si="5"/>
        <v>0.2</v>
      </c>
    </row>
    <row r="65" spans="1:10" ht="25.5" x14ac:dyDescent="0.2">
      <c r="A65" s="78" t="s">
        <v>20</v>
      </c>
      <c r="B65" s="9" t="s">
        <v>74</v>
      </c>
      <c r="C65" s="78" t="s">
        <v>22</v>
      </c>
      <c r="D65" s="78" t="s">
        <v>75</v>
      </c>
      <c r="E65" s="261" t="s">
        <v>24</v>
      </c>
      <c r="F65" s="261"/>
      <c r="G65" s="10" t="s">
        <v>25</v>
      </c>
      <c r="H65" s="11">
        <v>3.0000000000000001E-3</v>
      </c>
      <c r="I65" s="12">
        <v>19.920000000000002</v>
      </c>
      <c r="J65" s="12">
        <f t="shared" si="5"/>
        <v>0.05</v>
      </c>
    </row>
    <row r="66" spans="1:10" ht="26.25" thickBot="1" x14ac:dyDescent="0.25">
      <c r="A66" s="78" t="s">
        <v>20</v>
      </c>
      <c r="B66" s="9" t="s">
        <v>115</v>
      </c>
      <c r="C66" s="78" t="s">
        <v>22</v>
      </c>
      <c r="D66" s="78" t="s">
        <v>116</v>
      </c>
      <c r="E66" s="261" t="s">
        <v>24</v>
      </c>
      <c r="F66" s="261"/>
      <c r="G66" s="10" t="s">
        <v>25</v>
      </c>
      <c r="H66" s="11">
        <v>3.0000000000000001E-3</v>
      </c>
      <c r="I66" s="12">
        <v>20.66</v>
      </c>
      <c r="J66" s="12">
        <f t="shared" si="5"/>
        <v>0.06</v>
      </c>
    </row>
    <row r="67" spans="1:10" ht="15" thickTop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ht="15" x14ac:dyDescent="0.2">
      <c r="A68" s="76" t="s">
        <v>117</v>
      </c>
      <c r="B68" s="79" t="s">
        <v>9</v>
      </c>
      <c r="C68" s="76" t="s">
        <v>10</v>
      </c>
      <c r="D68" s="76" t="s">
        <v>11</v>
      </c>
      <c r="E68" s="262" t="s">
        <v>12</v>
      </c>
      <c r="F68" s="262"/>
      <c r="G68" s="80" t="s">
        <v>13</v>
      </c>
      <c r="H68" s="79" t="s">
        <v>14</v>
      </c>
      <c r="I68" s="79" t="s">
        <v>1550</v>
      </c>
      <c r="J68" s="79" t="s">
        <v>1551</v>
      </c>
    </row>
    <row r="69" spans="1:10" x14ac:dyDescent="0.2">
      <c r="A69" s="77" t="s">
        <v>15</v>
      </c>
      <c r="B69" s="5" t="s">
        <v>118</v>
      </c>
      <c r="C69" s="77" t="s">
        <v>48</v>
      </c>
      <c r="D69" s="77" t="s">
        <v>119</v>
      </c>
      <c r="E69" s="263" t="s">
        <v>50</v>
      </c>
      <c r="F69" s="263"/>
      <c r="G69" s="6" t="s">
        <v>120</v>
      </c>
      <c r="H69" s="7">
        <v>1</v>
      </c>
      <c r="I69" s="8">
        <f>TRUNC(J80+J82,2)</f>
        <v>86.61</v>
      </c>
      <c r="J69" s="8">
        <f>+I69</f>
        <v>86.61</v>
      </c>
    </row>
    <row r="70" spans="1:10" ht="15" x14ac:dyDescent="0.2">
      <c r="A70" s="262" t="s">
        <v>52</v>
      </c>
      <c r="B70" s="255" t="s">
        <v>9</v>
      </c>
      <c r="C70" s="262" t="s">
        <v>10</v>
      </c>
      <c r="D70" s="262" t="s">
        <v>53</v>
      </c>
      <c r="E70" s="255" t="s">
        <v>54</v>
      </c>
      <c r="F70" s="264" t="s">
        <v>55</v>
      </c>
      <c r="G70" s="255"/>
      <c r="H70" s="264" t="s">
        <v>56</v>
      </c>
      <c r="I70" s="255"/>
      <c r="J70" s="255" t="s">
        <v>57</v>
      </c>
    </row>
    <row r="71" spans="1:10" ht="15" x14ac:dyDescent="0.2">
      <c r="A71" s="255"/>
      <c r="B71" s="255"/>
      <c r="C71" s="255"/>
      <c r="D71" s="255"/>
      <c r="E71" s="255"/>
      <c r="F71" s="79" t="s">
        <v>58</v>
      </c>
      <c r="G71" s="79" t="s">
        <v>59</v>
      </c>
      <c r="H71" s="79" t="s">
        <v>58</v>
      </c>
      <c r="I71" s="79" t="s">
        <v>59</v>
      </c>
      <c r="J71" s="255"/>
    </row>
    <row r="72" spans="1:10" x14ac:dyDescent="0.2">
      <c r="A72" s="75" t="s">
        <v>38</v>
      </c>
      <c r="B72" s="14" t="s">
        <v>121</v>
      </c>
      <c r="C72" s="75" t="s">
        <v>48</v>
      </c>
      <c r="D72" s="75" t="s">
        <v>122</v>
      </c>
      <c r="E72" s="16">
        <v>1</v>
      </c>
      <c r="F72" s="17">
        <v>1</v>
      </c>
      <c r="G72" s="17">
        <v>0</v>
      </c>
      <c r="H72" s="81">
        <v>679.74099999999999</v>
      </c>
      <c r="I72" s="81">
        <v>266.375</v>
      </c>
      <c r="J72" s="81">
        <f>+H72*F72*E72</f>
        <v>679.74099999999999</v>
      </c>
    </row>
    <row r="73" spans="1:10" x14ac:dyDescent="0.2">
      <c r="A73" s="256"/>
      <c r="B73" s="256"/>
      <c r="C73" s="256"/>
      <c r="D73" s="256"/>
      <c r="E73" s="256"/>
      <c r="F73" s="256"/>
      <c r="G73" s="256" t="s">
        <v>62</v>
      </c>
      <c r="H73" s="256"/>
      <c r="I73" s="256"/>
      <c r="J73" s="18">
        <f>+J72</f>
        <v>679.74099999999999</v>
      </c>
    </row>
    <row r="74" spans="1:10" ht="15" x14ac:dyDescent="0.2">
      <c r="A74" s="76" t="s">
        <v>123</v>
      </c>
      <c r="B74" s="79" t="s">
        <v>9</v>
      </c>
      <c r="C74" s="76" t="s">
        <v>10</v>
      </c>
      <c r="D74" s="76" t="s">
        <v>124</v>
      </c>
      <c r="E74" s="79" t="s">
        <v>54</v>
      </c>
      <c r="F74" s="255" t="s">
        <v>125</v>
      </c>
      <c r="G74" s="255"/>
      <c r="H74" s="255"/>
      <c r="I74" s="255"/>
      <c r="J74" s="79" t="s">
        <v>57</v>
      </c>
    </row>
    <row r="75" spans="1:10" x14ac:dyDescent="0.2">
      <c r="A75" s="75" t="s">
        <v>38</v>
      </c>
      <c r="B75" s="14" t="s">
        <v>126</v>
      </c>
      <c r="C75" s="75" t="s">
        <v>48</v>
      </c>
      <c r="D75" s="75" t="s">
        <v>127</v>
      </c>
      <c r="E75" s="16">
        <v>2</v>
      </c>
      <c r="F75" s="75"/>
      <c r="G75" s="75"/>
      <c r="H75" s="75"/>
      <c r="I75" s="81">
        <v>18.741099999999999</v>
      </c>
      <c r="J75" s="81">
        <f>+I75*E75</f>
        <v>37.482199999999999</v>
      </c>
    </row>
    <row r="76" spans="1:10" x14ac:dyDescent="0.2">
      <c r="A76" s="256"/>
      <c r="B76" s="256"/>
      <c r="C76" s="256"/>
      <c r="D76" s="256"/>
      <c r="E76" s="256"/>
      <c r="F76" s="256"/>
      <c r="G76" s="256" t="s">
        <v>128</v>
      </c>
      <c r="H76" s="256"/>
      <c r="I76" s="256"/>
      <c r="J76" s="18">
        <f>+J75</f>
        <v>37.482199999999999</v>
      </c>
    </row>
    <row r="77" spans="1:10" x14ac:dyDescent="0.2">
      <c r="A77" s="256"/>
      <c r="B77" s="256"/>
      <c r="C77" s="256"/>
      <c r="D77" s="256"/>
      <c r="E77" s="256"/>
      <c r="F77" s="256"/>
      <c r="G77" s="256" t="s">
        <v>129</v>
      </c>
      <c r="H77" s="256"/>
      <c r="I77" s="256"/>
      <c r="J77" s="18">
        <v>0</v>
      </c>
    </row>
    <row r="78" spans="1:10" x14ac:dyDescent="0.2">
      <c r="A78" s="256"/>
      <c r="B78" s="256"/>
      <c r="C78" s="256"/>
      <c r="D78" s="256"/>
      <c r="E78" s="256"/>
      <c r="F78" s="256"/>
      <c r="G78" s="256" t="s">
        <v>63</v>
      </c>
      <c r="H78" s="256"/>
      <c r="I78" s="256"/>
      <c r="J78" s="18">
        <f>+J76+J73</f>
        <v>717.22320000000002</v>
      </c>
    </row>
    <row r="79" spans="1:10" x14ac:dyDescent="0.2">
      <c r="A79" s="256"/>
      <c r="B79" s="256"/>
      <c r="C79" s="256"/>
      <c r="D79" s="256"/>
      <c r="E79" s="256"/>
      <c r="F79" s="256"/>
      <c r="G79" s="256" t="s">
        <v>64</v>
      </c>
      <c r="H79" s="256"/>
      <c r="I79" s="256"/>
      <c r="J79" s="18">
        <v>2.3999999999999998E-3</v>
      </c>
    </row>
    <row r="80" spans="1:10" x14ac:dyDescent="0.2">
      <c r="A80" s="256"/>
      <c r="B80" s="256"/>
      <c r="C80" s="256"/>
      <c r="D80" s="256"/>
      <c r="E80" s="256"/>
      <c r="F80" s="256"/>
      <c r="G80" s="256" t="s">
        <v>65</v>
      </c>
      <c r="H80" s="256"/>
      <c r="I80" s="256"/>
      <c r="J80" s="18">
        <v>0.20480000000000001</v>
      </c>
    </row>
    <row r="81" spans="1:10" x14ac:dyDescent="0.2">
      <c r="A81" s="256"/>
      <c r="B81" s="256"/>
      <c r="C81" s="256"/>
      <c r="D81" s="256"/>
      <c r="E81" s="256"/>
      <c r="F81" s="256"/>
      <c r="G81" s="256" t="s">
        <v>66</v>
      </c>
      <c r="H81" s="256"/>
      <c r="I81" s="256"/>
      <c r="J81" s="18">
        <v>8.3000000000000007</v>
      </c>
    </row>
    <row r="82" spans="1:10" ht="15" thickBot="1" x14ac:dyDescent="0.25">
      <c r="A82" s="256"/>
      <c r="B82" s="256"/>
      <c r="C82" s="256"/>
      <c r="D82" s="256"/>
      <c r="E82" s="256"/>
      <c r="F82" s="256"/>
      <c r="G82" s="256" t="s">
        <v>67</v>
      </c>
      <c r="H82" s="256"/>
      <c r="I82" s="256"/>
      <c r="J82" s="18">
        <f>+J78/J81</f>
        <v>86.412433734939754</v>
      </c>
    </row>
    <row r="83" spans="1:10" ht="15" thickTop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ht="15" x14ac:dyDescent="0.2">
      <c r="A84" s="76" t="s">
        <v>130</v>
      </c>
      <c r="B84" s="79" t="s">
        <v>9</v>
      </c>
      <c r="C84" s="76" t="s">
        <v>10</v>
      </c>
      <c r="D84" s="76" t="s">
        <v>11</v>
      </c>
      <c r="E84" s="262" t="s">
        <v>12</v>
      </c>
      <c r="F84" s="262"/>
      <c r="G84" s="80" t="s">
        <v>13</v>
      </c>
      <c r="H84" s="79" t="s">
        <v>14</v>
      </c>
      <c r="I84" s="79" t="s">
        <v>1550</v>
      </c>
      <c r="J84" s="79" t="s">
        <v>1551</v>
      </c>
    </row>
    <row r="85" spans="1:10" x14ac:dyDescent="0.2">
      <c r="A85" s="77" t="s">
        <v>15</v>
      </c>
      <c r="B85" s="5" t="s">
        <v>131</v>
      </c>
      <c r="C85" s="77" t="s">
        <v>48</v>
      </c>
      <c r="D85" s="77" t="s">
        <v>132</v>
      </c>
      <c r="E85" s="263" t="s">
        <v>50</v>
      </c>
      <c r="F85" s="263"/>
      <c r="G85" s="6" t="s">
        <v>133</v>
      </c>
      <c r="H85" s="7">
        <v>1</v>
      </c>
      <c r="I85" s="8">
        <f>TRUNC(J96+J98,2)</f>
        <v>1.28</v>
      </c>
      <c r="J85" s="8">
        <f>+I85</f>
        <v>1.28</v>
      </c>
    </row>
    <row r="86" spans="1:10" ht="15" x14ac:dyDescent="0.2">
      <c r="A86" s="262" t="s">
        <v>52</v>
      </c>
      <c r="B86" s="255" t="s">
        <v>9</v>
      </c>
      <c r="C86" s="262" t="s">
        <v>10</v>
      </c>
      <c r="D86" s="262" t="s">
        <v>53</v>
      </c>
      <c r="E86" s="255" t="s">
        <v>54</v>
      </c>
      <c r="F86" s="264" t="s">
        <v>55</v>
      </c>
      <c r="G86" s="255"/>
      <c r="H86" s="264" t="s">
        <v>56</v>
      </c>
      <c r="I86" s="255"/>
      <c r="J86" s="255" t="s">
        <v>57</v>
      </c>
    </row>
    <row r="87" spans="1:10" ht="15" x14ac:dyDescent="0.2">
      <c r="A87" s="255"/>
      <c r="B87" s="255"/>
      <c r="C87" s="255"/>
      <c r="D87" s="255"/>
      <c r="E87" s="255"/>
      <c r="F87" s="79" t="s">
        <v>58</v>
      </c>
      <c r="G87" s="79" t="s">
        <v>59</v>
      </c>
      <c r="H87" s="79" t="s">
        <v>58</v>
      </c>
      <c r="I87" s="79" t="s">
        <v>59</v>
      </c>
      <c r="J87" s="255"/>
    </row>
    <row r="88" spans="1:10" ht="25.5" x14ac:dyDescent="0.2">
      <c r="A88" s="75" t="s">
        <v>38</v>
      </c>
      <c r="B88" s="14" t="s">
        <v>134</v>
      </c>
      <c r="C88" s="75" t="s">
        <v>48</v>
      </c>
      <c r="D88" s="75" t="s">
        <v>135</v>
      </c>
      <c r="E88" s="16">
        <v>1</v>
      </c>
      <c r="F88" s="17">
        <v>1</v>
      </c>
      <c r="G88" s="17">
        <v>0</v>
      </c>
      <c r="H88" s="81">
        <v>273.19959999999998</v>
      </c>
      <c r="I88" s="81">
        <v>124.2101</v>
      </c>
      <c r="J88" s="81">
        <f>+H88*F88*E88</f>
        <v>273.19959999999998</v>
      </c>
    </row>
    <row r="89" spans="1:10" x14ac:dyDescent="0.2">
      <c r="A89" s="256"/>
      <c r="B89" s="256"/>
      <c r="C89" s="256"/>
      <c r="D89" s="256"/>
      <c r="E89" s="256"/>
      <c r="F89" s="256"/>
      <c r="G89" s="256" t="s">
        <v>62</v>
      </c>
      <c r="H89" s="256"/>
      <c r="I89" s="256"/>
      <c r="J89" s="18">
        <f>+J88</f>
        <v>273.19959999999998</v>
      </c>
    </row>
    <row r="90" spans="1:10" ht="15" x14ac:dyDescent="0.2">
      <c r="A90" s="76" t="s">
        <v>123</v>
      </c>
      <c r="B90" s="79" t="s">
        <v>9</v>
      </c>
      <c r="C90" s="76" t="s">
        <v>10</v>
      </c>
      <c r="D90" s="76" t="s">
        <v>124</v>
      </c>
      <c r="E90" s="79" t="s">
        <v>54</v>
      </c>
      <c r="F90" s="255" t="s">
        <v>125</v>
      </c>
      <c r="G90" s="255"/>
      <c r="H90" s="255"/>
      <c r="I90" s="255"/>
      <c r="J90" s="79" t="s">
        <v>57</v>
      </c>
    </row>
    <row r="91" spans="1:10" x14ac:dyDescent="0.2">
      <c r="A91" s="75" t="s">
        <v>38</v>
      </c>
      <c r="B91" s="14" t="s">
        <v>126</v>
      </c>
      <c r="C91" s="75" t="s">
        <v>48</v>
      </c>
      <c r="D91" s="75" t="s">
        <v>127</v>
      </c>
      <c r="E91" s="16">
        <v>1</v>
      </c>
      <c r="F91" s="75"/>
      <c r="G91" s="75"/>
      <c r="H91" s="75"/>
      <c r="I91" s="81">
        <v>18.741099999999999</v>
      </c>
      <c r="J91" s="81">
        <f>+I91*E91</f>
        <v>18.741099999999999</v>
      </c>
    </row>
    <row r="92" spans="1:10" x14ac:dyDescent="0.2">
      <c r="A92" s="256"/>
      <c r="B92" s="256"/>
      <c r="C92" s="256"/>
      <c r="D92" s="256"/>
      <c r="E92" s="256"/>
      <c r="F92" s="256"/>
      <c r="G92" s="256" t="s">
        <v>128</v>
      </c>
      <c r="H92" s="256"/>
      <c r="I92" s="256"/>
      <c r="J92" s="18">
        <f>+J91</f>
        <v>18.741099999999999</v>
      </c>
    </row>
    <row r="93" spans="1:10" x14ac:dyDescent="0.2">
      <c r="A93" s="256"/>
      <c r="B93" s="256"/>
      <c r="C93" s="256"/>
      <c r="D93" s="256"/>
      <c r="E93" s="256"/>
      <c r="F93" s="256"/>
      <c r="G93" s="256" t="s">
        <v>129</v>
      </c>
      <c r="H93" s="256"/>
      <c r="I93" s="256"/>
      <c r="J93" s="18">
        <v>0</v>
      </c>
    </row>
    <row r="94" spans="1:10" x14ac:dyDescent="0.2">
      <c r="A94" s="256"/>
      <c r="B94" s="256"/>
      <c r="C94" s="256"/>
      <c r="D94" s="256"/>
      <c r="E94" s="256"/>
      <c r="F94" s="256"/>
      <c r="G94" s="256" t="s">
        <v>63</v>
      </c>
      <c r="H94" s="256"/>
      <c r="I94" s="256"/>
      <c r="J94" s="18">
        <f>+J92+J89</f>
        <v>291.94069999999999</v>
      </c>
    </row>
    <row r="95" spans="1:10" x14ac:dyDescent="0.2">
      <c r="A95" s="256"/>
      <c r="B95" s="256"/>
      <c r="C95" s="256"/>
      <c r="D95" s="256"/>
      <c r="E95" s="256"/>
      <c r="F95" s="256"/>
      <c r="G95" s="256" t="s">
        <v>64</v>
      </c>
      <c r="H95" s="256"/>
      <c r="I95" s="256"/>
      <c r="J95" s="18">
        <v>1.43E-2</v>
      </c>
    </row>
    <row r="96" spans="1:10" x14ac:dyDescent="0.2">
      <c r="A96" s="256"/>
      <c r="B96" s="256"/>
      <c r="C96" s="256"/>
      <c r="D96" s="256"/>
      <c r="E96" s="256"/>
      <c r="F96" s="256"/>
      <c r="G96" s="256" t="s">
        <v>65</v>
      </c>
      <c r="H96" s="256"/>
      <c r="I96" s="256"/>
      <c r="J96" s="18">
        <v>1.8100000000000002E-2</v>
      </c>
    </row>
    <row r="97" spans="1:10" x14ac:dyDescent="0.2">
      <c r="A97" s="256"/>
      <c r="B97" s="256"/>
      <c r="C97" s="256"/>
      <c r="D97" s="256"/>
      <c r="E97" s="256"/>
      <c r="F97" s="256"/>
      <c r="G97" s="256" t="s">
        <v>66</v>
      </c>
      <c r="H97" s="256"/>
      <c r="I97" s="256"/>
      <c r="J97" s="18">
        <v>230.19</v>
      </c>
    </row>
    <row r="98" spans="1:10" ht="15" thickBot="1" x14ac:dyDescent="0.25">
      <c r="A98" s="256"/>
      <c r="B98" s="256"/>
      <c r="C98" s="256"/>
      <c r="D98" s="256"/>
      <c r="E98" s="256"/>
      <c r="F98" s="256"/>
      <c r="G98" s="256" t="s">
        <v>67</v>
      </c>
      <c r="H98" s="256"/>
      <c r="I98" s="256"/>
      <c r="J98" s="18">
        <f>+J94/J97</f>
        <v>1.2682596985099266</v>
      </c>
    </row>
    <row r="99" spans="1:10" ht="15" thickTop="1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ht="15" x14ac:dyDescent="0.2">
      <c r="A100" s="76" t="s">
        <v>136</v>
      </c>
      <c r="B100" s="79" t="s">
        <v>9</v>
      </c>
      <c r="C100" s="76" t="s">
        <v>10</v>
      </c>
      <c r="D100" s="76" t="s">
        <v>11</v>
      </c>
      <c r="E100" s="262" t="s">
        <v>12</v>
      </c>
      <c r="F100" s="262"/>
      <c r="G100" s="80" t="s">
        <v>13</v>
      </c>
      <c r="H100" s="79" t="s">
        <v>14</v>
      </c>
      <c r="I100" s="79" t="s">
        <v>1550</v>
      </c>
      <c r="J100" s="79" t="s">
        <v>1551</v>
      </c>
    </row>
    <row r="101" spans="1:10" x14ac:dyDescent="0.2">
      <c r="A101" s="77" t="s">
        <v>15</v>
      </c>
      <c r="B101" s="5" t="s">
        <v>137</v>
      </c>
      <c r="C101" s="77" t="s">
        <v>48</v>
      </c>
      <c r="D101" s="77" t="s">
        <v>138</v>
      </c>
      <c r="E101" s="263" t="s">
        <v>50</v>
      </c>
      <c r="F101" s="263"/>
      <c r="G101" s="6" t="s">
        <v>51</v>
      </c>
      <c r="H101" s="7">
        <v>1</v>
      </c>
      <c r="I101" s="8">
        <f>TRUNC(J108+J110,2)</f>
        <v>0.49</v>
      </c>
      <c r="J101" s="8">
        <f>+I101</f>
        <v>0.49</v>
      </c>
    </row>
    <row r="102" spans="1:10" ht="15" x14ac:dyDescent="0.2">
      <c r="A102" s="262" t="s">
        <v>52</v>
      </c>
      <c r="B102" s="255" t="s">
        <v>9</v>
      </c>
      <c r="C102" s="262" t="s">
        <v>10</v>
      </c>
      <c r="D102" s="262" t="s">
        <v>53</v>
      </c>
      <c r="E102" s="255" t="s">
        <v>54</v>
      </c>
      <c r="F102" s="264" t="s">
        <v>55</v>
      </c>
      <c r="G102" s="255"/>
      <c r="H102" s="264" t="s">
        <v>56</v>
      </c>
      <c r="I102" s="255"/>
      <c r="J102" s="255" t="s">
        <v>57</v>
      </c>
    </row>
    <row r="103" spans="1:10" ht="15" x14ac:dyDescent="0.2">
      <c r="A103" s="255"/>
      <c r="B103" s="255"/>
      <c r="C103" s="255"/>
      <c r="D103" s="255"/>
      <c r="E103" s="255"/>
      <c r="F103" s="79" t="s">
        <v>58</v>
      </c>
      <c r="G103" s="79" t="s">
        <v>59</v>
      </c>
      <c r="H103" s="79" t="s">
        <v>58</v>
      </c>
      <c r="I103" s="79" t="s">
        <v>59</v>
      </c>
      <c r="J103" s="255"/>
    </row>
    <row r="104" spans="1:10" x14ac:dyDescent="0.2">
      <c r="A104" s="75" t="s">
        <v>38</v>
      </c>
      <c r="B104" s="14" t="s">
        <v>139</v>
      </c>
      <c r="C104" s="75" t="s">
        <v>48</v>
      </c>
      <c r="D104" s="75" t="s">
        <v>140</v>
      </c>
      <c r="E104" s="16">
        <v>1</v>
      </c>
      <c r="F104" s="17">
        <v>1</v>
      </c>
      <c r="G104" s="17">
        <v>0</v>
      </c>
      <c r="H104" s="81">
        <v>259.9135</v>
      </c>
      <c r="I104" s="81">
        <v>81.720699999999994</v>
      </c>
      <c r="J104" s="81">
        <f>+H104*F104*E104</f>
        <v>259.9135</v>
      </c>
    </row>
    <row r="105" spans="1:10" x14ac:dyDescent="0.2">
      <c r="A105" s="256"/>
      <c r="B105" s="256"/>
      <c r="C105" s="256"/>
      <c r="D105" s="256"/>
      <c r="E105" s="256"/>
      <c r="F105" s="256"/>
      <c r="G105" s="256" t="s">
        <v>62</v>
      </c>
      <c r="H105" s="256"/>
      <c r="I105" s="256"/>
      <c r="J105" s="18">
        <f>+J104</f>
        <v>259.9135</v>
      </c>
    </row>
    <row r="106" spans="1:10" x14ac:dyDescent="0.2">
      <c r="A106" s="256"/>
      <c r="B106" s="256"/>
      <c r="C106" s="256"/>
      <c r="D106" s="256"/>
      <c r="E106" s="256"/>
      <c r="F106" s="256"/>
      <c r="G106" s="256" t="s">
        <v>63</v>
      </c>
      <c r="H106" s="256"/>
      <c r="I106" s="256"/>
      <c r="J106" s="18">
        <f>+J105</f>
        <v>259.9135</v>
      </c>
    </row>
    <row r="107" spans="1:10" x14ac:dyDescent="0.2">
      <c r="A107" s="256"/>
      <c r="B107" s="256"/>
      <c r="C107" s="256"/>
      <c r="D107" s="256"/>
      <c r="E107" s="256"/>
      <c r="F107" s="256"/>
      <c r="G107" s="256" t="s">
        <v>64</v>
      </c>
      <c r="H107" s="256"/>
      <c r="I107" s="256"/>
      <c r="J107" s="18">
        <v>0</v>
      </c>
    </row>
    <row r="108" spans="1:10" x14ac:dyDescent="0.2">
      <c r="A108" s="256"/>
      <c r="B108" s="256"/>
      <c r="C108" s="256"/>
      <c r="D108" s="256"/>
      <c r="E108" s="256"/>
      <c r="F108" s="256"/>
      <c r="G108" s="256" t="s">
        <v>65</v>
      </c>
      <c r="H108" s="256"/>
      <c r="I108" s="256"/>
      <c r="J108" s="18">
        <v>0</v>
      </c>
    </row>
    <row r="109" spans="1:10" x14ac:dyDescent="0.2">
      <c r="A109" s="256"/>
      <c r="B109" s="256"/>
      <c r="C109" s="256"/>
      <c r="D109" s="256"/>
      <c r="E109" s="256"/>
      <c r="F109" s="256"/>
      <c r="G109" s="256" t="s">
        <v>66</v>
      </c>
      <c r="H109" s="256"/>
      <c r="I109" s="256"/>
      <c r="J109" s="18">
        <v>522.9</v>
      </c>
    </row>
    <row r="110" spans="1:10" ht="15" thickBot="1" x14ac:dyDescent="0.25">
      <c r="A110" s="256"/>
      <c r="B110" s="256"/>
      <c r="C110" s="256"/>
      <c r="D110" s="256"/>
      <c r="E110" s="256"/>
      <c r="F110" s="256"/>
      <c r="G110" s="256" t="s">
        <v>67</v>
      </c>
      <c r="H110" s="256"/>
      <c r="I110" s="256"/>
      <c r="J110" s="18">
        <f>+J106/J109</f>
        <v>0.49706157965194114</v>
      </c>
    </row>
    <row r="111" spans="1:10" ht="15" thickTop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ht="15" x14ac:dyDescent="0.2">
      <c r="A112" s="76" t="s">
        <v>141</v>
      </c>
      <c r="B112" s="79" t="s">
        <v>9</v>
      </c>
      <c r="C112" s="76" t="s">
        <v>10</v>
      </c>
      <c r="D112" s="76" t="s">
        <v>11</v>
      </c>
      <c r="E112" s="262" t="s">
        <v>12</v>
      </c>
      <c r="F112" s="262"/>
      <c r="G112" s="80" t="s">
        <v>13</v>
      </c>
      <c r="H112" s="79" t="s">
        <v>14</v>
      </c>
      <c r="I112" s="79" t="s">
        <v>1550</v>
      </c>
      <c r="J112" s="79" t="s">
        <v>1551</v>
      </c>
    </row>
    <row r="113" spans="1:10" x14ac:dyDescent="0.2">
      <c r="A113" s="77" t="s">
        <v>15</v>
      </c>
      <c r="B113" s="5" t="s">
        <v>142</v>
      </c>
      <c r="C113" s="77" t="s">
        <v>48</v>
      </c>
      <c r="D113" s="77" t="s">
        <v>143</v>
      </c>
      <c r="E113" s="263" t="s">
        <v>50</v>
      </c>
      <c r="F113" s="263"/>
      <c r="G113" s="6" t="s">
        <v>133</v>
      </c>
      <c r="H113" s="7">
        <v>1</v>
      </c>
      <c r="I113" s="8">
        <v>1.48</v>
      </c>
      <c r="J113" s="8">
        <v>1.48</v>
      </c>
    </row>
    <row r="114" spans="1:10" ht="15" x14ac:dyDescent="0.2">
      <c r="A114" s="262" t="s">
        <v>52</v>
      </c>
      <c r="B114" s="255" t="s">
        <v>9</v>
      </c>
      <c r="C114" s="262" t="s">
        <v>10</v>
      </c>
      <c r="D114" s="262" t="s">
        <v>53</v>
      </c>
      <c r="E114" s="255" t="s">
        <v>54</v>
      </c>
      <c r="F114" s="264" t="s">
        <v>55</v>
      </c>
      <c r="G114" s="255"/>
      <c r="H114" s="264" t="s">
        <v>56</v>
      </c>
      <c r="I114" s="255"/>
      <c r="J114" s="255" t="s">
        <v>57</v>
      </c>
    </row>
    <row r="115" spans="1:10" ht="15" x14ac:dyDescent="0.2">
      <c r="A115" s="255"/>
      <c r="B115" s="255"/>
      <c r="C115" s="255"/>
      <c r="D115" s="255"/>
      <c r="E115" s="255"/>
      <c r="F115" s="79" t="s">
        <v>58</v>
      </c>
      <c r="G115" s="79" t="s">
        <v>59</v>
      </c>
      <c r="H115" s="79" t="s">
        <v>58</v>
      </c>
      <c r="I115" s="79" t="s">
        <v>59</v>
      </c>
      <c r="J115" s="255"/>
    </row>
    <row r="116" spans="1:10" x14ac:dyDescent="0.2">
      <c r="A116" s="75" t="s">
        <v>38</v>
      </c>
      <c r="B116" s="14" t="s">
        <v>144</v>
      </c>
      <c r="C116" s="75" t="s">
        <v>48</v>
      </c>
      <c r="D116" s="75" t="s">
        <v>145</v>
      </c>
      <c r="E116" s="16">
        <v>1</v>
      </c>
      <c r="F116" s="17">
        <v>1</v>
      </c>
      <c r="G116" s="17">
        <v>0</v>
      </c>
      <c r="H116" s="81">
        <v>239.6208</v>
      </c>
      <c r="I116" s="81">
        <v>92.032399999999996</v>
      </c>
      <c r="J116" s="81">
        <f>+H116*F116*E116</f>
        <v>239.6208</v>
      </c>
    </row>
    <row r="117" spans="1:10" x14ac:dyDescent="0.2">
      <c r="A117" s="256"/>
      <c r="B117" s="256"/>
      <c r="C117" s="256"/>
      <c r="D117" s="256"/>
      <c r="E117" s="256"/>
      <c r="F117" s="256"/>
      <c r="G117" s="256" t="s">
        <v>62</v>
      </c>
      <c r="H117" s="256"/>
      <c r="I117" s="256"/>
      <c r="J117" s="18">
        <f>+J116</f>
        <v>239.6208</v>
      </c>
    </row>
    <row r="118" spans="1:10" ht="15" x14ac:dyDescent="0.2">
      <c r="A118" s="76" t="s">
        <v>123</v>
      </c>
      <c r="B118" s="79" t="s">
        <v>9</v>
      </c>
      <c r="C118" s="76" t="s">
        <v>10</v>
      </c>
      <c r="D118" s="76" t="s">
        <v>124</v>
      </c>
      <c r="E118" s="79" t="s">
        <v>54</v>
      </c>
      <c r="F118" s="255" t="s">
        <v>125</v>
      </c>
      <c r="G118" s="255"/>
      <c r="H118" s="255"/>
      <c r="I118" s="255"/>
      <c r="J118" s="79" t="s">
        <v>57</v>
      </c>
    </row>
    <row r="119" spans="1:10" x14ac:dyDescent="0.2">
      <c r="A119" s="75" t="s">
        <v>38</v>
      </c>
      <c r="B119" s="14" t="s">
        <v>126</v>
      </c>
      <c r="C119" s="75" t="s">
        <v>48</v>
      </c>
      <c r="D119" s="75" t="s">
        <v>127</v>
      </c>
      <c r="E119" s="16">
        <v>1</v>
      </c>
      <c r="F119" s="75"/>
      <c r="G119" s="75"/>
      <c r="H119" s="75"/>
      <c r="I119" s="81">
        <v>18.741099999999999</v>
      </c>
      <c r="J119" s="81">
        <f>+I119*E119</f>
        <v>18.741099999999999</v>
      </c>
    </row>
    <row r="120" spans="1:10" x14ac:dyDescent="0.2">
      <c r="A120" s="256"/>
      <c r="B120" s="256"/>
      <c r="C120" s="256"/>
      <c r="D120" s="256"/>
      <c r="E120" s="256"/>
      <c r="F120" s="256"/>
      <c r="G120" s="256" t="s">
        <v>128</v>
      </c>
      <c r="H120" s="256"/>
      <c r="I120" s="256"/>
      <c r="J120" s="18">
        <f>+J119</f>
        <v>18.741099999999999</v>
      </c>
    </row>
    <row r="121" spans="1:10" x14ac:dyDescent="0.2">
      <c r="A121" s="256"/>
      <c r="B121" s="256"/>
      <c r="C121" s="256"/>
      <c r="D121" s="256"/>
      <c r="E121" s="256"/>
      <c r="F121" s="256"/>
      <c r="G121" s="256" t="s">
        <v>129</v>
      </c>
      <c r="H121" s="256"/>
      <c r="I121" s="256"/>
      <c r="J121" s="18">
        <v>0</v>
      </c>
    </row>
    <row r="122" spans="1:10" x14ac:dyDescent="0.2">
      <c r="A122" s="256"/>
      <c r="B122" s="256"/>
      <c r="C122" s="256"/>
      <c r="D122" s="256"/>
      <c r="E122" s="256"/>
      <c r="F122" s="256"/>
      <c r="G122" s="256" t="s">
        <v>63</v>
      </c>
      <c r="H122" s="256"/>
      <c r="I122" s="256"/>
      <c r="J122" s="18">
        <v>258.36189999999999</v>
      </c>
    </row>
    <row r="123" spans="1:10" x14ac:dyDescent="0.2">
      <c r="A123" s="256"/>
      <c r="B123" s="256"/>
      <c r="C123" s="256"/>
      <c r="D123" s="256"/>
      <c r="E123" s="256"/>
      <c r="F123" s="256"/>
      <c r="G123" s="256" t="s">
        <v>64</v>
      </c>
      <c r="H123" s="256"/>
      <c r="I123" s="256"/>
      <c r="J123" s="18">
        <v>1.43E-2</v>
      </c>
    </row>
    <row r="124" spans="1:10" x14ac:dyDescent="0.2">
      <c r="A124" s="256"/>
      <c r="B124" s="256"/>
      <c r="C124" s="256"/>
      <c r="D124" s="256"/>
      <c r="E124" s="256"/>
      <c r="F124" s="256"/>
      <c r="G124" s="256" t="s">
        <v>65</v>
      </c>
      <c r="H124" s="256"/>
      <c r="I124" s="256"/>
      <c r="J124" s="18">
        <v>2.0799999999999999E-2</v>
      </c>
    </row>
    <row r="125" spans="1:10" x14ac:dyDescent="0.2">
      <c r="A125" s="256"/>
      <c r="B125" s="256"/>
      <c r="C125" s="256"/>
      <c r="D125" s="256"/>
      <c r="E125" s="256"/>
      <c r="F125" s="256"/>
      <c r="G125" s="256" t="s">
        <v>66</v>
      </c>
      <c r="H125" s="256"/>
      <c r="I125" s="256"/>
      <c r="J125" s="18">
        <v>176.81</v>
      </c>
    </row>
    <row r="126" spans="1:10" ht="15" thickBot="1" x14ac:dyDescent="0.25">
      <c r="A126" s="256"/>
      <c r="B126" s="256"/>
      <c r="C126" s="256"/>
      <c r="D126" s="256"/>
      <c r="E126" s="256"/>
      <c r="F126" s="256"/>
      <c r="G126" s="256" t="s">
        <v>67</v>
      </c>
      <c r="H126" s="256"/>
      <c r="I126" s="256"/>
      <c r="J126" s="18">
        <v>1.4612000000000001</v>
      </c>
    </row>
    <row r="127" spans="1:10" ht="15" thickTop="1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ht="15" x14ac:dyDescent="0.2">
      <c r="A128" s="76" t="s">
        <v>146</v>
      </c>
      <c r="B128" s="79" t="s">
        <v>9</v>
      </c>
      <c r="C128" s="76" t="s">
        <v>10</v>
      </c>
      <c r="D128" s="76" t="s">
        <v>11</v>
      </c>
      <c r="E128" s="262" t="s">
        <v>12</v>
      </c>
      <c r="F128" s="262"/>
      <c r="G128" s="80" t="s">
        <v>13</v>
      </c>
      <c r="H128" s="79" t="s">
        <v>14</v>
      </c>
      <c r="I128" s="79" t="s">
        <v>1550</v>
      </c>
      <c r="J128" s="79" t="s">
        <v>1551</v>
      </c>
    </row>
    <row r="129" spans="1:10" ht="25.5" x14ac:dyDescent="0.2">
      <c r="A129" s="77" t="s">
        <v>15</v>
      </c>
      <c r="B129" s="5" t="s">
        <v>147</v>
      </c>
      <c r="C129" s="77" t="s">
        <v>22</v>
      </c>
      <c r="D129" s="77" t="s">
        <v>148</v>
      </c>
      <c r="E129" s="263" t="s">
        <v>149</v>
      </c>
      <c r="F129" s="263"/>
      <c r="G129" s="6" t="s">
        <v>133</v>
      </c>
      <c r="H129" s="7">
        <v>1</v>
      </c>
      <c r="I129" s="8"/>
      <c r="J129" s="8">
        <f>SUM(J130:J131)</f>
        <v>52.52</v>
      </c>
    </row>
    <row r="130" spans="1:10" ht="25.5" x14ac:dyDescent="0.2">
      <c r="A130" s="78" t="s">
        <v>20</v>
      </c>
      <c r="B130" s="9" t="s">
        <v>74</v>
      </c>
      <c r="C130" s="78" t="s">
        <v>22</v>
      </c>
      <c r="D130" s="78" t="s">
        <v>75</v>
      </c>
      <c r="E130" s="261" t="s">
        <v>24</v>
      </c>
      <c r="F130" s="261"/>
      <c r="G130" s="10" t="s">
        <v>25</v>
      </c>
      <c r="H130" s="11">
        <v>2.3248000000000002</v>
      </c>
      <c r="I130" s="12">
        <v>19.920000000000002</v>
      </c>
      <c r="J130" s="12">
        <f t="shared" ref="J130:J131" si="6">TRUNC(H130*I130,2)</f>
        <v>46.31</v>
      </c>
    </row>
    <row r="131" spans="1:10" ht="26.25" thickBot="1" x14ac:dyDescent="0.25">
      <c r="A131" s="78" t="s">
        <v>20</v>
      </c>
      <c r="B131" s="9" t="s">
        <v>150</v>
      </c>
      <c r="C131" s="78" t="s">
        <v>22</v>
      </c>
      <c r="D131" s="78" t="s">
        <v>151</v>
      </c>
      <c r="E131" s="261" t="s">
        <v>24</v>
      </c>
      <c r="F131" s="261"/>
      <c r="G131" s="10" t="s">
        <v>25</v>
      </c>
      <c r="H131" s="11">
        <v>0.22500000000000001</v>
      </c>
      <c r="I131" s="12">
        <v>27.61</v>
      </c>
      <c r="J131" s="12">
        <f t="shared" si="6"/>
        <v>6.21</v>
      </c>
    </row>
    <row r="132" spans="1:10" ht="15" thickTop="1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ht="15" x14ac:dyDescent="0.2">
      <c r="A133" s="76" t="s">
        <v>152</v>
      </c>
      <c r="B133" s="79" t="s">
        <v>9</v>
      </c>
      <c r="C133" s="76" t="s">
        <v>10</v>
      </c>
      <c r="D133" s="76" t="s">
        <v>11</v>
      </c>
      <c r="E133" s="262" t="s">
        <v>12</v>
      </c>
      <c r="F133" s="262"/>
      <c r="G133" s="80" t="s">
        <v>13</v>
      </c>
      <c r="H133" s="79" t="s">
        <v>14</v>
      </c>
      <c r="I133" s="79" t="s">
        <v>1550</v>
      </c>
      <c r="J133" s="79" t="s">
        <v>1551</v>
      </c>
    </row>
    <row r="134" spans="1:10" x14ac:dyDescent="0.2">
      <c r="A134" s="77" t="s">
        <v>15</v>
      </c>
      <c r="B134" s="5" t="s">
        <v>153</v>
      </c>
      <c r="C134" s="77" t="s">
        <v>48</v>
      </c>
      <c r="D134" s="77" t="s">
        <v>154</v>
      </c>
      <c r="E134" s="263" t="s">
        <v>50</v>
      </c>
      <c r="F134" s="263"/>
      <c r="G134" s="6" t="s">
        <v>133</v>
      </c>
      <c r="H134" s="7">
        <v>1</v>
      </c>
      <c r="I134" s="8">
        <f>TRUNC(J149+J151,2)</f>
        <v>4.18</v>
      </c>
      <c r="J134" s="8">
        <f>+I134</f>
        <v>4.18</v>
      </c>
    </row>
    <row r="135" spans="1:10" ht="15" x14ac:dyDescent="0.2">
      <c r="A135" s="262" t="s">
        <v>52</v>
      </c>
      <c r="B135" s="255" t="s">
        <v>9</v>
      </c>
      <c r="C135" s="262" t="s">
        <v>10</v>
      </c>
      <c r="D135" s="262" t="s">
        <v>53</v>
      </c>
      <c r="E135" s="255" t="s">
        <v>54</v>
      </c>
      <c r="F135" s="264" t="s">
        <v>55</v>
      </c>
      <c r="G135" s="255"/>
      <c r="H135" s="264" t="s">
        <v>56</v>
      </c>
      <c r="I135" s="255"/>
      <c r="J135" s="255" t="s">
        <v>57</v>
      </c>
    </row>
    <row r="136" spans="1:10" ht="15" x14ac:dyDescent="0.2">
      <c r="A136" s="255"/>
      <c r="B136" s="255"/>
      <c r="C136" s="255"/>
      <c r="D136" s="255"/>
      <c r="E136" s="255"/>
      <c r="F136" s="79" t="s">
        <v>58</v>
      </c>
      <c r="G136" s="79" t="s">
        <v>59</v>
      </c>
      <c r="H136" s="79" t="s">
        <v>58</v>
      </c>
      <c r="I136" s="79" t="s">
        <v>59</v>
      </c>
      <c r="J136" s="255"/>
    </row>
    <row r="137" spans="1:10" x14ac:dyDescent="0.2">
      <c r="A137" s="75" t="s">
        <v>38</v>
      </c>
      <c r="B137" s="14" t="s">
        <v>155</v>
      </c>
      <c r="C137" s="75" t="s">
        <v>48</v>
      </c>
      <c r="D137" s="75" t="s">
        <v>156</v>
      </c>
      <c r="E137" s="16">
        <v>1</v>
      </c>
      <c r="F137" s="17">
        <v>0.9</v>
      </c>
      <c r="G137" s="17">
        <v>0.1</v>
      </c>
      <c r="H137" s="81">
        <v>307.06990000000002</v>
      </c>
      <c r="I137" s="81">
        <v>79.702799999999996</v>
      </c>
      <c r="J137" s="81">
        <f>(H137*F137+G137*I137)*E137</f>
        <v>284.33319</v>
      </c>
    </row>
    <row r="138" spans="1:10" x14ac:dyDescent="0.2">
      <c r="A138" s="75" t="s">
        <v>38</v>
      </c>
      <c r="B138" s="14" t="s">
        <v>157</v>
      </c>
      <c r="C138" s="75" t="s">
        <v>48</v>
      </c>
      <c r="D138" s="75" t="s">
        <v>158</v>
      </c>
      <c r="E138" s="16">
        <v>1</v>
      </c>
      <c r="F138" s="17">
        <v>0.52</v>
      </c>
      <c r="G138" s="17">
        <v>0.48</v>
      </c>
      <c r="H138" s="81">
        <v>4.8468999999999998</v>
      </c>
      <c r="I138" s="81">
        <v>3.3753000000000002</v>
      </c>
      <c r="J138" s="81">
        <f t="shared" ref="J138:J141" si="7">(H138*F138+G138*I138)*E138</f>
        <v>4.1405320000000003</v>
      </c>
    </row>
    <row r="139" spans="1:10" x14ac:dyDescent="0.2">
      <c r="A139" s="75" t="s">
        <v>38</v>
      </c>
      <c r="B139" s="14" t="s">
        <v>159</v>
      </c>
      <c r="C139" s="75" t="s">
        <v>48</v>
      </c>
      <c r="D139" s="75" t="s">
        <v>160</v>
      </c>
      <c r="E139" s="16">
        <v>1</v>
      </c>
      <c r="F139" s="17">
        <v>0.28999999999999998</v>
      </c>
      <c r="G139" s="17">
        <v>0.71</v>
      </c>
      <c r="H139" s="81">
        <v>217.73939999999999</v>
      </c>
      <c r="I139" s="81">
        <v>91.919600000000003</v>
      </c>
      <c r="J139" s="81">
        <f t="shared" si="7"/>
        <v>128.407342</v>
      </c>
    </row>
    <row r="140" spans="1:10" ht="25.5" x14ac:dyDescent="0.2">
      <c r="A140" s="75" t="s">
        <v>38</v>
      </c>
      <c r="B140" s="14" t="s">
        <v>161</v>
      </c>
      <c r="C140" s="75" t="s">
        <v>48</v>
      </c>
      <c r="D140" s="75" t="s">
        <v>162</v>
      </c>
      <c r="E140" s="16">
        <v>1</v>
      </c>
      <c r="F140" s="17">
        <v>1</v>
      </c>
      <c r="G140" s="17">
        <v>0</v>
      </c>
      <c r="H140" s="81">
        <v>177.14680000000001</v>
      </c>
      <c r="I140" s="81">
        <v>76.890799999999999</v>
      </c>
      <c r="J140" s="81">
        <f t="shared" si="7"/>
        <v>177.14680000000001</v>
      </c>
    </row>
    <row r="141" spans="1:10" x14ac:dyDescent="0.2">
      <c r="A141" s="75" t="s">
        <v>38</v>
      </c>
      <c r="B141" s="14" t="s">
        <v>163</v>
      </c>
      <c r="C141" s="75" t="s">
        <v>48</v>
      </c>
      <c r="D141" s="75" t="s">
        <v>164</v>
      </c>
      <c r="E141" s="16">
        <v>1</v>
      </c>
      <c r="F141" s="17">
        <v>0.52</v>
      </c>
      <c r="G141" s="17">
        <v>0.48</v>
      </c>
      <c r="H141" s="81">
        <v>119.78230000000001</v>
      </c>
      <c r="I141" s="81">
        <v>40.322899999999997</v>
      </c>
      <c r="J141" s="81">
        <f t="shared" si="7"/>
        <v>81.641788000000005</v>
      </c>
    </row>
    <row r="142" spans="1:10" x14ac:dyDescent="0.2">
      <c r="A142" s="256"/>
      <c r="B142" s="256"/>
      <c r="C142" s="256"/>
      <c r="D142" s="256"/>
      <c r="E142" s="256"/>
      <c r="F142" s="256"/>
      <c r="G142" s="256" t="s">
        <v>62</v>
      </c>
      <c r="H142" s="256"/>
      <c r="I142" s="256"/>
      <c r="J142" s="18">
        <f>SUM(J137:J141)</f>
        <v>675.66965200000004</v>
      </c>
    </row>
    <row r="143" spans="1:10" ht="15" x14ac:dyDescent="0.2">
      <c r="A143" s="76" t="s">
        <v>123</v>
      </c>
      <c r="B143" s="79" t="s">
        <v>9</v>
      </c>
      <c r="C143" s="76" t="s">
        <v>10</v>
      </c>
      <c r="D143" s="76" t="s">
        <v>124</v>
      </c>
      <c r="E143" s="79" t="s">
        <v>54</v>
      </c>
      <c r="F143" s="255" t="s">
        <v>125</v>
      </c>
      <c r="G143" s="255"/>
      <c r="H143" s="255"/>
      <c r="I143" s="255"/>
      <c r="J143" s="79" t="s">
        <v>57</v>
      </c>
    </row>
    <row r="144" spans="1:10" x14ac:dyDescent="0.2">
      <c r="A144" s="75" t="s">
        <v>38</v>
      </c>
      <c r="B144" s="14" t="s">
        <v>126</v>
      </c>
      <c r="C144" s="75" t="s">
        <v>48</v>
      </c>
      <c r="D144" s="75" t="s">
        <v>127</v>
      </c>
      <c r="E144" s="16">
        <v>1</v>
      </c>
      <c r="F144" s="75"/>
      <c r="G144" s="75"/>
      <c r="H144" s="75"/>
      <c r="I144" s="81">
        <v>18.741099999999999</v>
      </c>
      <c r="J144" s="81">
        <f>+I144*E144</f>
        <v>18.741099999999999</v>
      </c>
    </row>
    <row r="145" spans="1:10" x14ac:dyDescent="0.2">
      <c r="A145" s="256"/>
      <c r="B145" s="256"/>
      <c r="C145" s="256"/>
      <c r="D145" s="256"/>
      <c r="E145" s="256"/>
      <c r="F145" s="256"/>
      <c r="G145" s="256" t="s">
        <v>128</v>
      </c>
      <c r="H145" s="256"/>
      <c r="I145" s="256"/>
      <c r="J145" s="18">
        <f>+J144</f>
        <v>18.741099999999999</v>
      </c>
    </row>
    <row r="146" spans="1:10" x14ac:dyDescent="0.2">
      <c r="A146" s="256"/>
      <c r="B146" s="256"/>
      <c r="C146" s="256"/>
      <c r="D146" s="256"/>
      <c r="E146" s="256"/>
      <c r="F146" s="256"/>
      <c r="G146" s="256" t="s">
        <v>129</v>
      </c>
      <c r="H146" s="256"/>
      <c r="I146" s="256"/>
      <c r="J146" s="18">
        <v>0</v>
      </c>
    </row>
    <row r="147" spans="1:10" x14ac:dyDescent="0.2">
      <c r="A147" s="256"/>
      <c r="B147" s="256"/>
      <c r="C147" s="256"/>
      <c r="D147" s="256"/>
      <c r="E147" s="256"/>
      <c r="F147" s="256"/>
      <c r="G147" s="256" t="s">
        <v>63</v>
      </c>
      <c r="H147" s="256"/>
      <c r="I147" s="256"/>
      <c r="J147" s="18">
        <f>+J145+J142</f>
        <v>694.410752</v>
      </c>
    </row>
    <row r="148" spans="1:10" x14ac:dyDescent="0.2">
      <c r="A148" s="256"/>
      <c r="B148" s="256"/>
      <c r="C148" s="256"/>
      <c r="D148" s="256"/>
      <c r="E148" s="256"/>
      <c r="F148" s="256"/>
      <c r="G148" s="256" t="s">
        <v>64</v>
      </c>
      <c r="H148" s="256"/>
      <c r="I148" s="256"/>
      <c r="J148" s="18">
        <v>1.43E-2</v>
      </c>
    </row>
    <row r="149" spans="1:10" x14ac:dyDescent="0.2">
      <c r="A149" s="256"/>
      <c r="B149" s="256"/>
      <c r="C149" s="256"/>
      <c r="D149" s="256"/>
      <c r="E149" s="256"/>
      <c r="F149" s="256"/>
      <c r="G149" s="256" t="s">
        <v>65</v>
      </c>
      <c r="H149" s="256"/>
      <c r="I149" s="256"/>
      <c r="J149" s="18">
        <v>5.8799999999999998E-2</v>
      </c>
    </row>
    <row r="150" spans="1:10" x14ac:dyDescent="0.2">
      <c r="A150" s="256"/>
      <c r="B150" s="256"/>
      <c r="C150" s="256"/>
      <c r="D150" s="256"/>
      <c r="E150" s="256"/>
      <c r="F150" s="256"/>
      <c r="G150" s="256" t="s">
        <v>66</v>
      </c>
      <c r="H150" s="256"/>
      <c r="I150" s="256"/>
      <c r="J150" s="18">
        <v>168.2</v>
      </c>
    </row>
    <row r="151" spans="1:10" ht="15" thickBot="1" x14ac:dyDescent="0.25">
      <c r="A151" s="256"/>
      <c r="B151" s="256"/>
      <c r="C151" s="256"/>
      <c r="D151" s="256"/>
      <c r="E151" s="256"/>
      <c r="F151" s="256"/>
      <c r="G151" s="256" t="s">
        <v>67</v>
      </c>
      <c r="H151" s="256"/>
      <c r="I151" s="256"/>
      <c r="J151" s="18">
        <f>+J147/J150</f>
        <v>4.1284824732461356</v>
      </c>
    </row>
    <row r="152" spans="1:10" ht="15" thickTop="1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ht="15" x14ac:dyDescent="0.2">
      <c r="A153" s="76" t="s">
        <v>165</v>
      </c>
      <c r="B153" s="79" t="s">
        <v>9</v>
      </c>
      <c r="C153" s="76" t="s">
        <v>10</v>
      </c>
      <c r="D153" s="76" t="s">
        <v>11</v>
      </c>
      <c r="E153" s="262" t="s">
        <v>12</v>
      </c>
      <c r="F153" s="262"/>
      <c r="G153" s="80" t="s">
        <v>13</v>
      </c>
      <c r="H153" s="79" t="s">
        <v>14</v>
      </c>
      <c r="I153" s="79" t="s">
        <v>1550</v>
      </c>
      <c r="J153" s="79" t="s">
        <v>1551</v>
      </c>
    </row>
    <row r="154" spans="1:10" ht="25.5" x14ac:dyDescent="0.2">
      <c r="A154" s="77" t="s">
        <v>15</v>
      </c>
      <c r="B154" s="5" t="s">
        <v>166</v>
      </c>
      <c r="C154" s="77" t="s">
        <v>48</v>
      </c>
      <c r="D154" s="77" t="s">
        <v>167</v>
      </c>
      <c r="E154" s="263" t="s">
        <v>50</v>
      </c>
      <c r="F154" s="263"/>
      <c r="G154" s="6" t="s">
        <v>73</v>
      </c>
      <c r="H154" s="7">
        <v>1</v>
      </c>
      <c r="I154" s="8">
        <v>74.19</v>
      </c>
      <c r="J154" s="8">
        <v>74.19</v>
      </c>
    </row>
    <row r="155" spans="1:10" x14ac:dyDescent="0.2">
      <c r="A155" s="256"/>
      <c r="B155" s="256"/>
      <c r="C155" s="256"/>
      <c r="D155" s="256"/>
      <c r="E155" s="256"/>
      <c r="F155" s="256"/>
      <c r="G155" s="256" t="s">
        <v>63</v>
      </c>
      <c r="H155" s="256"/>
      <c r="I155" s="256"/>
      <c r="J155" s="18">
        <v>0</v>
      </c>
    </row>
    <row r="156" spans="1:10" x14ac:dyDescent="0.2">
      <c r="A156" s="256"/>
      <c r="B156" s="256"/>
      <c r="C156" s="256"/>
      <c r="D156" s="256"/>
      <c r="E156" s="256"/>
      <c r="F156" s="256"/>
      <c r="G156" s="256" t="s">
        <v>64</v>
      </c>
      <c r="H156" s="256"/>
      <c r="I156" s="256"/>
      <c r="J156" s="18">
        <v>0</v>
      </c>
    </row>
    <row r="157" spans="1:10" x14ac:dyDescent="0.2">
      <c r="A157" s="256"/>
      <c r="B157" s="256"/>
      <c r="C157" s="256"/>
      <c r="D157" s="256"/>
      <c r="E157" s="256"/>
      <c r="F157" s="256"/>
      <c r="G157" s="256" t="s">
        <v>65</v>
      </c>
      <c r="H157" s="256"/>
      <c r="I157" s="256"/>
      <c r="J157" s="18">
        <v>0</v>
      </c>
    </row>
    <row r="158" spans="1:10" x14ac:dyDescent="0.2">
      <c r="A158" s="256"/>
      <c r="B158" s="256"/>
      <c r="C158" s="256"/>
      <c r="D158" s="256"/>
      <c r="E158" s="256"/>
      <c r="F158" s="256"/>
      <c r="G158" s="256" t="s">
        <v>66</v>
      </c>
      <c r="H158" s="256"/>
      <c r="I158" s="256"/>
      <c r="J158" s="18">
        <v>1</v>
      </c>
    </row>
    <row r="159" spans="1:10" x14ac:dyDescent="0.2">
      <c r="A159" s="256"/>
      <c r="B159" s="256"/>
      <c r="C159" s="256"/>
      <c r="D159" s="256"/>
      <c r="E159" s="256"/>
      <c r="F159" s="256"/>
      <c r="G159" s="256" t="s">
        <v>67</v>
      </c>
      <c r="H159" s="256"/>
      <c r="I159" s="256"/>
      <c r="J159" s="18">
        <v>0</v>
      </c>
    </row>
    <row r="160" spans="1:10" ht="15" x14ac:dyDescent="0.2">
      <c r="A160" s="76" t="s">
        <v>168</v>
      </c>
      <c r="B160" s="79" t="s">
        <v>10</v>
      </c>
      <c r="C160" s="76" t="s">
        <v>9</v>
      </c>
      <c r="D160" s="76" t="s">
        <v>169</v>
      </c>
      <c r="E160" s="79" t="s">
        <v>54</v>
      </c>
      <c r="F160" s="79" t="s">
        <v>170</v>
      </c>
      <c r="G160" s="255" t="s">
        <v>171</v>
      </c>
      <c r="H160" s="255"/>
      <c r="I160" s="255"/>
      <c r="J160" s="79" t="s">
        <v>57</v>
      </c>
    </row>
    <row r="161" spans="1:10" ht="25.5" x14ac:dyDescent="0.2">
      <c r="A161" s="78" t="s">
        <v>172</v>
      </c>
      <c r="B161" s="9" t="s">
        <v>48</v>
      </c>
      <c r="C161" s="78">
        <v>4805755</v>
      </c>
      <c r="D161" s="78" t="s">
        <v>173</v>
      </c>
      <c r="E161" s="11">
        <v>0.2374</v>
      </c>
      <c r="F161" s="10" t="s">
        <v>133</v>
      </c>
      <c r="G161" s="22"/>
      <c r="H161" s="22"/>
      <c r="I161" s="22">
        <v>28.11</v>
      </c>
      <c r="J161" s="21">
        <f>TRUNC(E161*I161,4)</f>
        <v>6.6733000000000002</v>
      </c>
    </row>
    <row r="162" spans="1:10" ht="25.5" x14ac:dyDescent="0.2">
      <c r="A162" s="78" t="s">
        <v>172</v>
      </c>
      <c r="B162" s="9" t="s">
        <v>48</v>
      </c>
      <c r="C162" s="78">
        <v>1107892</v>
      </c>
      <c r="D162" s="78" t="s">
        <v>174</v>
      </c>
      <c r="E162" s="11">
        <v>0.1207</v>
      </c>
      <c r="F162" s="10" t="s">
        <v>133</v>
      </c>
      <c r="G162" s="22"/>
      <c r="H162" s="22"/>
      <c r="I162" s="22">
        <v>433.21</v>
      </c>
      <c r="J162" s="21">
        <f t="shared" ref="J162:J165" si="8">TRUNC(E162*I162,4)</f>
        <v>52.288400000000003</v>
      </c>
    </row>
    <row r="163" spans="1:10" ht="25.5" x14ac:dyDescent="0.2">
      <c r="A163" s="78" t="s">
        <v>172</v>
      </c>
      <c r="B163" s="9" t="s">
        <v>48</v>
      </c>
      <c r="C163" s="78">
        <v>2003842</v>
      </c>
      <c r="D163" s="78" t="s">
        <v>175</v>
      </c>
      <c r="E163" s="11">
        <v>0.17100000000000001</v>
      </c>
      <c r="F163" s="10" t="s">
        <v>176</v>
      </c>
      <c r="G163" s="22"/>
      <c r="H163" s="22"/>
      <c r="I163" s="22">
        <v>54.67</v>
      </c>
      <c r="J163" s="21">
        <f t="shared" si="8"/>
        <v>9.3484999999999996</v>
      </c>
    </row>
    <row r="164" spans="1:10" ht="38.25" x14ac:dyDescent="0.2">
      <c r="A164" s="78" t="s">
        <v>172</v>
      </c>
      <c r="B164" s="9" t="s">
        <v>48</v>
      </c>
      <c r="C164" s="78">
        <v>2004522</v>
      </c>
      <c r="D164" s="78" t="s">
        <v>177</v>
      </c>
      <c r="E164" s="11">
        <v>0.30819999999999997</v>
      </c>
      <c r="F164" s="10" t="s">
        <v>133</v>
      </c>
      <c r="G164" s="22"/>
      <c r="H164" s="22"/>
      <c r="I164" s="22">
        <v>9.7200000000000006</v>
      </c>
      <c r="J164" s="21">
        <f t="shared" si="8"/>
        <v>2.9956999999999998</v>
      </c>
    </row>
    <row r="165" spans="1:10" ht="25.5" x14ac:dyDescent="0.2">
      <c r="A165" s="78" t="s">
        <v>172</v>
      </c>
      <c r="B165" s="9" t="s">
        <v>48</v>
      </c>
      <c r="C165" s="78">
        <v>3108022</v>
      </c>
      <c r="D165" s="78" t="s">
        <v>178</v>
      </c>
      <c r="E165" s="11">
        <v>0.79149999999999998</v>
      </c>
      <c r="F165" s="10" t="s">
        <v>73</v>
      </c>
      <c r="G165" s="22"/>
      <c r="H165" s="22"/>
      <c r="I165" s="22">
        <v>3.65</v>
      </c>
      <c r="J165" s="21">
        <f t="shared" si="8"/>
        <v>2.8889</v>
      </c>
    </row>
    <row r="166" spans="1:10" ht="15" thickBot="1" x14ac:dyDescent="0.25">
      <c r="A166" s="256"/>
      <c r="B166" s="256"/>
      <c r="C166" s="256"/>
      <c r="D166" s="256"/>
      <c r="E166" s="256"/>
      <c r="F166" s="256"/>
      <c r="G166" s="256" t="s">
        <v>179</v>
      </c>
      <c r="H166" s="256"/>
      <c r="I166" s="256"/>
      <c r="J166" s="18">
        <v>74.194999999999993</v>
      </c>
    </row>
    <row r="167" spans="1:10" ht="15" thickTop="1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ht="15" x14ac:dyDescent="0.2">
      <c r="A168" s="76" t="s">
        <v>180</v>
      </c>
      <c r="B168" s="79" t="s">
        <v>9</v>
      </c>
      <c r="C168" s="76" t="s">
        <v>10</v>
      </c>
      <c r="D168" s="76" t="s">
        <v>11</v>
      </c>
      <c r="E168" s="262" t="s">
        <v>12</v>
      </c>
      <c r="F168" s="262"/>
      <c r="G168" s="80" t="s">
        <v>13</v>
      </c>
      <c r="H168" s="79" t="s">
        <v>14</v>
      </c>
      <c r="I168" s="79" t="s">
        <v>1550</v>
      </c>
      <c r="J168" s="79" t="s">
        <v>1551</v>
      </c>
    </row>
    <row r="169" spans="1:10" ht="51" x14ac:dyDescent="0.2">
      <c r="A169" s="77" t="s">
        <v>15</v>
      </c>
      <c r="B169" s="5" t="s">
        <v>181</v>
      </c>
      <c r="C169" s="77" t="s">
        <v>22</v>
      </c>
      <c r="D169" s="77" t="s">
        <v>182</v>
      </c>
      <c r="E169" s="263" t="s">
        <v>183</v>
      </c>
      <c r="F169" s="263"/>
      <c r="G169" s="6" t="s">
        <v>133</v>
      </c>
      <c r="H169" s="7">
        <v>1</v>
      </c>
      <c r="I169" s="8"/>
      <c r="J169" s="8">
        <f>SUM(J170:J172)</f>
        <v>6.9</v>
      </c>
    </row>
    <row r="170" spans="1:10" ht="25.5" x14ac:dyDescent="0.2">
      <c r="A170" s="78" t="s">
        <v>20</v>
      </c>
      <c r="B170" s="9" t="s">
        <v>184</v>
      </c>
      <c r="C170" s="78" t="s">
        <v>22</v>
      </c>
      <c r="D170" s="78" t="s">
        <v>185</v>
      </c>
      <c r="E170" s="261" t="s">
        <v>110</v>
      </c>
      <c r="F170" s="261"/>
      <c r="G170" s="10" t="s">
        <v>111</v>
      </c>
      <c r="H170" s="11">
        <v>1.72E-2</v>
      </c>
      <c r="I170" s="12">
        <v>247.01</v>
      </c>
      <c r="J170" s="12">
        <f t="shared" ref="J170:J172" si="9">TRUNC(H170*I170,2)</f>
        <v>4.24</v>
      </c>
    </row>
    <row r="171" spans="1:10" ht="25.5" x14ac:dyDescent="0.2">
      <c r="A171" s="78" t="s">
        <v>20</v>
      </c>
      <c r="B171" s="9" t="s">
        <v>186</v>
      </c>
      <c r="C171" s="78" t="s">
        <v>22</v>
      </c>
      <c r="D171" s="78" t="s">
        <v>187</v>
      </c>
      <c r="E171" s="261" t="s">
        <v>110</v>
      </c>
      <c r="F171" s="261"/>
      <c r="G171" s="10" t="s">
        <v>114</v>
      </c>
      <c r="H171" s="11">
        <v>1.9300000000000001E-2</v>
      </c>
      <c r="I171" s="12">
        <v>100.15</v>
      </c>
      <c r="J171" s="12">
        <f t="shared" si="9"/>
        <v>1.93</v>
      </c>
    </row>
    <row r="172" spans="1:10" ht="26.25" thickBot="1" x14ac:dyDescent="0.25">
      <c r="A172" s="78" t="s">
        <v>20</v>
      </c>
      <c r="B172" s="9" t="s">
        <v>74</v>
      </c>
      <c r="C172" s="78" t="s">
        <v>22</v>
      </c>
      <c r="D172" s="78" t="s">
        <v>75</v>
      </c>
      <c r="E172" s="261" t="s">
        <v>24</v>
      </c>
      <c r="F172" s="261"/>
      <c r="G172" s="10" t="s">
        <v>25</v>
      </c>
      <c r="H172" s="11">
        <v>3.7100000000000001E-2</v>
      </c>
      <c r="I172" s="12">
        <v>19.920000000000002</v>
      </c>
      <c r="J172" s="12">
        <f t="shared" si="9"/>
        <v>0.73</v>
      </c>
    </row>
    <row r="173" spans="1:10" ht="15" thickTop="1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ht="15" x14ac:dyDescent="0.2">
      <c r="A174" s="76" t="s">
        <v>188</v>
      </c>
      <c r="B174" s="79" t="s">
        <v>9</v>
      </c>
      <c r="C174" s="76" t="s">
        <v>10</v>
      </c>
      <c r="D174" s="76" t="s">
        <v>11</v>
      </c>
      <c r="E174" s="262" t="s">
        <v>12</v>
      </c>
      <c r="F174" s="262"/>
      <c r="G174" s="80" t="s">
        <v>13</v>
      </c>
      <c r="H174" s="79" t="s">
        <v>14</v>
      </c>
      <c r="I174" s="79" t="s">
        <v>1550</v>
      </c>
      <c r="J174" s="79" t="s">
        <v>1551</v>
      </c>
    </row>
    <row r="175" spans="1:10" x14ac:dyDescent="0.2">
      <c r="A175" s="77" t="s">
        <v>15</v>
      </c>
      <c r="B175" s="5" t="s">
        <v>189</v>
      </c>
      <c r="C175" s="77" t="s">
        <v>70</v>
      </c>
      <c r="D175" s="77" t="s">
        <v>190</v>
      </c>
      <c r="E175" s="263" t="s">
        <v>191</v>
      </c>
      <c r="F175" s="263"/>
      <c r="G175" s="6" t="s">
        <v>97</v>
      </c>
      <c r="H175" s="7">
        <v>1</v>
      </c>
      <c r="I175" s="8"/>
      <c r="J175" s="8">
        <f>SUM(J176)</f>
        <v>29.88</v>
      </c>
    </row>
    <row r="176" spans="1:10" ht="26.25" thickBot="1" x14ac:dyDescent="0.25">
      <c r="A176" s="78" t="s">
        <v>20</v>
      </c>
      <c r="B176" s="9" t="s">
        <v>74</v>
      </c>
      <c r="C176" s="78" t="s">
        <v>22</v>
      </c>
      <c r="D176" s="78" t="s">
        <v>75</v>
      </c>
      <c r="E176" s="261" t="s">
        <v>24</v>
      </c>
      <c r="F176" s="261"/>
      <c r="G176" s="10" t="s">
        <v>25</v>
      </c>
      <c r="H176" s="11">
        <v>1.5</v>
      </c>
      <c r="I176" s="12">
        <v>19.920000000000002</v>
      </c>
      <c r="J176" s="12">
        <f t="shared" ref="J176" si="10">TRUNC(H176*I176,2)</f>
        <v>29.88</v>
      </c>
    </row>
    <row r="177" spans="1:10" ht="15" thickTop="1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ht="15" x14ac:dyDescent="0.2">
      <c r="A178" s="76" t="s">
        <v>192</v>
      </c>
      <c r="B178" s="79" t="s">
        <v>9</v>
      </c>
      <c r="C178" s="76" t="s">
        <v>10</v>
      </c>
      <c r="D178" s="76" t="s">
        <v>11</v>
      </c>
      <c r="E178" s="262" t="s">
        <v>12</v>
      </c>
      <c r="F178" s="262"/>
      <c r="G178" s="80" t="s">
        <v>13</v>
      </c>
      <c r="H178" s="79" t="s">
        <v>14</v>
      </c>
      <c r="I178" s="79" t="s">
        <v>1550</v>
      </c>
      <c r="J178" s="79" t="s">
        <v>1551</v>
      </c>
    </row>
    <row r="179" spans="1:10" ht="25.5" x14ac:dyDescent="0.2">
      <c r="A179" s="77" t="s">
        <v>15</v>
      </c>
      <c r="B179" s="5" t="s">
        <v>193</v>
      </c>
      <c r="C179" s="77" t="s">
        <v>22</v>
      </c>
      <c r="D179" s="77" t="s">
        <v>194</v>
      </c>
      <c r="E179" s="263" t="s">
        <v>195</v>
      </c>
      <c r="F179" s="263"/>
      <c r="G179" s="6" t="s">
        <v>97</v>
      </c>
      <c r="H179" s="7">
        <v>1</v>
      </c>
      <c r="I179" s="8"/>
      <c r="J179" s="8">
        <f>SUM(J180:J182)</f>
        <v>31.7</v>
      </c>
    </row>
    <row r="180" spans="1:10" ht="38.25" x14ac:dyDescent="0.2">
      <c r="A180" s="78" t="s">
        <v>20</v>
      </c>
      <c r="B180" s="9" t="s">
        <v>196</v>
      </c>
      <c r="C180" s="78" t="s">
        <v>22</v>
      </c>
      <c r="D180" s="78" t="s">
        <v>197</v>
      </c>
      <c r="E180" s="261" t="s">
        <v>195</v>
      </c>
      <c r="F180" s="261"/>
      <c r="G180" s="10" t="s">
        <v>133</v>
      </c>
      <c r="H180" s="11">
        <v>5.6500000000000002E-2</v>
      </c>
      <c r="I180" s="12">
        <v>379.71</v>
      </c>
      <c r="J180" s="12">
        <f t="shared" ref="J180:J182" si="11">TRUNC(H180*I180,2)</f>
        <v>21.45</v>
      </c>
    </row>
    <row r="181" spans="1:10" ht="25.5" x14ac:dyDescent="0.2">
      <c r="A181" s="78" t="s">
        <v>20</v>
      </c>
      <c r="B181" s="9" t="s">
        <v>150</v>
      </c>
      <c r="C181" s="78" t="s">
        <v>22</v>
      </c>
      <c r="D181" s="78" t="s">
        <v>151</v>
      </c>
      <c r="E181" s="261" t="s">
        <v>24</v>
      </c>
      <c r="F181" s="261"/>
      <c r="G181" s="10" t="s">
        <v>25</v>
      </c>
      <c r="H181" s="11">
        <v>0.31059999999999999</v>
      </c>
      <c r="I181" s="12">
        <v>27.61</v>
      </c>
      <c r="J181" s="12">
        <f t="shared" si="11"/>
        <v>8.57</v>
      </c>
    </row>
    <row r="182" spans="1:10" ht="26.25" thickBot="1" x14ac:dyDescent="0.25">
      <c r="A182" s="78" t="s">
        <v>20</v>
      </c>
      <c r="B182" s="9" t="s">
        <v>74</v>
      </c>
      <c r="C182" s="78" t="s">
        <v>22</v>
      </c>
      <c r="D182" s="78" t="s">
        <v>75</v>
      </c>
      <c r="E182" s="261" t="s">
        <v>24</v>
      </c>
      <c r="F182" s="261"/>
      <c r="G182" s="10" t="s">
        <v>25</v>
      </c>
      <c r="H182" s="11">
        <v>8.4699999999999998E-2</v>
      </c>
      <c r="I182" s="12">
        <v>19.920000000000002</v>
      </c>
      <c r="J182" s="12">
        <f t="shared" si="11"/>
        <v>1.68</v>
      </c>
    </row>
    <row r="183" spans="1:10" ht="15" thickTop="1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ht="15" x14ac:dyDescent="0.2">
      <c r="A184" s="76" t="s">
        <v>198</v>
      </c>
      <c r="B184" s="79" t="s">
        <v>9</v>
      </c>
      <c r="C184" s="76" t="s">
        <v>10</v>
      </c>
      <c r="D184" s="76" t="s">
        <v>11</v>
      </c>
      <c r="E184" s="262" t="s">
        <v>12</v>
      </c>
      <c r="F184" s="262"/>
      <c r="G184" s="80" t="s">
        <v>13</v>
      </c>
      <c r="H184" s="79" t="s">
        <v>14</v>
      </c>
      <c r="I184" s="79" t="s">
        <v>1550</v>
      </c>
      <c r="J184" s="79" t="s">
        <v>1551</v>
      </c>
    </row>
    <row r="185" spans="1:10" ht="25.5" x14ac:dyDescent="0.2">
      <c r="A185" s="77" t="s">
        <v>15</v>
      </c>
      <c r="B185" s="5" t="s">
        <v>199</v>
      </c>
      <c r="C185" s="77" t="s">
        <v>22</v>
      </c>
      <c r="D185" s="77" t="s">
        <v>200</v>
      </c>
      <c r="E185" s="263" t="s">
        <v>201</v>
      </c>
      <c r="F185" s="263"/>
      <c r="G185" s="6" t="s">
        <v>133</v>
      </c>
      <c r="H185" s="7">
        <v>1</v>
      </c>
      <c r="I185" s="8"/>
      <c r="J185" s="8">
        <f>SUM(J186:J190)</f>
        <v>581.69000000000005</v>
      </c>
    </row>
    <row r="186" spans="1:10" ht="25.5" x14ac:dyDescent="0.2">
      <c r="A186" s="78" t="s">
        <v>20</v>
      </c>
      <c r="B186" s="9" t="s">
        <v>150</v>
      </c>
      <c r="C186" s="78" t="s">
        <v>22</v>
      </c>
      <c r="D186" s="78" t="s">
        <v>151</v>
      </c>
      <c r="E186" s="261" t="s">
        <v>24</v>
      </c>
      <c r="F186" s="261"/>
      <c r="G186" s="10" t="s">
        <v>25</v>
      </c>
      <c r="H186" s="11">
        <v>7</v>
      </c>
      <c r="I186" s="12">
        <v>27.61</v>
      </c>
      <c r="J186" s="12">
        <f t="shared" ref="J186:J190" si="12">TRUNC(H186*I186,2)</f>
        <v>193.27</v>
      </c>
    </row>
    <row r="187" spans="1:10" ht="25.5" x14ac:dyDescent="0.2">
      <c r="A187" s="78" t="s">
        <v>20</v>
      </c>
      <c r="B187" s="9" t="s">
        <v>74</v>
      </c>
      <c r="C187" s="78" t="s">
        <v>22</v>
      </c>
      <c r="D187" s="78" t="s">
        <v>75</v>
      </c>
      <c r="E187" s="261" t="s">
        <v>24</v>
      </c>
      <c r="F187" s="261"/>
      <c r="G187" s="10" t="s">
        <v>25</v>
      </c>
      <c r="H187" s="11">
        <v>10</v>
      </c>
      <c r="I187" s="12">
        <v>19.920000000000002</v>
      </c>
      <c r="J187" s="12">
        <f t="shared" si="12"/>
        <v>199.2</v>
      </c>
    </row>
    <row r="188" spans="1:10" ht="25.5" x14ac:dyDescent="0.2">
      <c r="A188" s="75" t="s">
        <v>38</v>
      </c>
      <c r="B188" s="14" t="s">
        <v>202</v>
      </c>
      <c r="C188" s="75" t="s">
        <v>22</v>
      </c>
      <c r="D188" s="75" t="s">
        <v>203</v>
      </c>
      <c r="E188" s="265" t="s">
        <v>84</v>
      </c>
      <c r="F188" s="265"/>
      <c r="G188" s="15" t="s">
        <v>133</v>
      </c>
      <c r="H188" s="16">
        <v>0.33650000000000002</v>
      </c>
      <c r="I188" s="17">
        <v>101.3</v>
      </c>
      <c r="J188" s="17">
        <f t="shared" si="12"/>
        <v>34.08</v>
      </c>
    </row>
    <row r="189" spans="1:10" x14ac:dyDescent="0.2">
      <c r="A189" s="75" t="s">
        <v>38</v>
      </c>
      <c r="B189" s="14" t="s">
        <v>204</v>
      </c>
      <c r="C189" s="75" t="s">
        <v>22</v>
      </c>
      <c r="D189" s="75" t="s">
        <v>205</v>
      </c>
      <c r="E189" s="265" t="s">
        <v>84</v>
      </c>
      <c r="F189" s="265"/>
      <c r="G189" s="15" t="s">
        <v>85</v>
      </c>
      <c r="H189" s="16">
        <v>67.47</v>
      </c>
      <c r="I189" s="17">
        <v>0.76</v>
      </c>
      <c r="J189" s="17">
        <f t="shared" si="12"/>
        <v>51.27</v>
      </c>
    </row>
    <row r="190" spans="1:10" ht="26.25" thickBot="1" x14ac:dyDescent="0.25">
      <c r="A190" s="75" t="s">
        <v>38</v>
      </c>
      <c r="B190" s="14" t="s">
        <v>206</v>
      </c>
      <c r="C190" s="75" t="s">
        <v>22</v>
      </c>
      <c r="D190" s="75" t="s">
        <v>207</v>
      </c>
      <c r="E190" s="265" t="s">
        <v>84</v>
      </c>
      <c r="F190" s="265"/>
      <c r="G190" s="15" t="s">
        <v>133</v>
      </c>
      <c r="H190" s="16">
        <v>1.2</v>
      </c>
      <c r="I190" s="17">
        <v>86.56</v>
      </c>
      <c r="J190" s="17">
        <f t="shared" si="12"/>
        <v>103.87</v>
      </c>
    </row>
    <row r="191" spans="1:10" ht="15" thickTop="1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ht="15" x14ac:dyDescent="0.2">
      <c r="A192" s="76" t="s">
        <v>208</v>
      </c>
      <c r="B192" s="79" t="s">
        <v>9</v>
      </c>
      <c r="C192" s="76" t="s">
        <v>10</v>
      </c>
      <c r="D192" s="76" t="s">
        <v>11</v>
      </c>
      <c r="E192" s="262" t="s">
        <v>12</v>
      </c>
      <c r="F192" s="262"/>
      <c r="G192" s="80" t="s">
        <v>13</v>
      </c>
      <c r="H192" s="79" t="s">
        <v>14</v>
      </c>
      <c r="I192" s="79" t="s">
        <v>1550</v>
      </c>
      <c r="J192" s="79" t="s">
        <v>1551</v>
      </c>
    </row>
    <row r="193" spans="1:10" x14ac:dyDescent="0.2">
      <c r="A193" s="77" t="s">
        <v>15</v>
      </c>
      <c r="B193" s="5" t="s">
        <v>209</v>
      </c>
      <c r="C193" s="77" t="s">
        <v>22</v>
      </c>
      <c r="D193" s="77" t="s">
        <v>210</v>
      </c>
      <c r="E193" s="263" t="s">
        <v>183</v>
      </c>
      <c r="F193" s="263"/>
      <c r="G193" s="6" t="s">
        <v>133</v>
      </c>
      <c r="H193" s="7">
        <v>1</v>
      </c>
      <c r="I193" s="8"/>
      <c r="J193" s="8">
        <f>SUM(J194)</f>
        <v>47.78</v>
      </c>
    </row>
    <row r="194" spans="1:10" ht="26.25" thickBot="1" x14ac:dyDescent="0.25">
      <c r="A194" s="78" t="s">
        <v>20</v>
      </c>
      <c r="B194" s="9" t="s">
        <v>74</v>
      </c>
      <c r="C194" s="78" t="s">
        <v>22</v>
      </c>
      <c r="D194" s="78" t="s">
        <v>75</v>
      </c>
      <c r="E194" s="261" t="s">
        <v>24</v>
      </c>
      <c r="F194" s="261"/>
      <c r="G194" s="10" t="s">
        <v>25</v>
      </c>
      <c r="H194" s="11">
        <v>2.3986000000000001</v>
      </c>
      <c r="I194" s="12">
        <v>19.920000000000002</v>
      </c>
      <c r="J194" s="12">
        <f t="shared" ref="J194" si="13">TRUNC(H194*I194,2)</f>
        <v>47.78</v>
      </c>
    </row>
    <row r="195" spans="1:10" ht="15" thickTop="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ht="15" x14ac:dyDescent="0.2">
      <c r="A196" s="76" t="s">
        <v>211</v>
      </c>
      <c r="B196" s="79" t="s">
        <v>9</v>
      </c>
      <c r="C196" s="76" t="s">
        <v>10</v>
      </c>
      <c r="D196" s="76" t="s">
        <v>11</v>
      </c>
      <c r="E196" s="262" t="s">
        <v>12</v>
      </c>
      <c r="F196" s="262"/>
      <c r="G196" s="80" t="s">
        <v>13</v>
      </c>
      <c r="H196" s="79" t="s">
        <v>14</v>
      </c>
      <c r="I196" s="79" t="s">
        <v>1550</v>
      </c>
      <c r="J196" s="79" t="s">
        <v>1551</v>
      </c>
    </row>
    <row r="197" spans="1:10" ht="25.5" x14ac:dyDescent="0.2">
      <c r="A197" s="77" t="s">
        <v>15</v>
      </c>
      <c r="B197" s="5" t="s">
        <v>212</v>
      </c>
      <c r="C197" s="77" t="s">
        <v>70</v>
      </c>
      <c r="D197" s="77" t="s">
        <v>213</v>
      </c>
      <c r="E197" s="263" t="s">
        <v>214</v>
      </c>
      <c r="F197" s="263"/>
      <c r="G197" s="6" t="s">
        <v>97</v>
      </c>
      <c r="H197" s="7">
        <v>1</v>
      </c>
      <c r="I197" s="8"/>
      <c r="J197" s="8">
        <f>SUM(J198:J204)</f>
        <v>87.550000000000011</v>
      </c>
    </row>
    <row r="198" spans="1:10" ht="25.5" x14ac:dyDescent="0.2">
      <c r="A198" s="78" t="s">
        <v>20</v>
      </c>
      <c r="B198" s="9" t="s">
        <v>74</v>
      </c>
      <c r="C198" s="78" t="s">
        <v>22</v>
      </c>
      <c r="D198" s="78" t="s">
        <v>75</v>
      </c>
      <c r="E198" s="261" t="s">
        <v>24</v>
      </c>
      <c r="F198" s="261"/>
      <c r="G198" s="10" t="s">
        <v>25</v>
      </c>
      <c r="H198" s="11">
        <v>1.3</v>
      </c>
      <c r="I198" s="12">
        <v>19.920000000000002</v>
      </c>
      <c r="J198" s="12">
        <f t="shared" ref="J198:J204" si="14">TRUNC(H198*I198,2)</f>
        <v>25.89</v>
      </c>
    </row>
    <row r="199" spans="1:10" ht="25.5" x14ac:dyDescent="0.2">
      <c r="A199" s="78" t="s">
        <v>20</v>
      </c>
      <c r="B199" s="9" t="s">
        <v>76</v>
      </c>
      <c r="C199" s="78" t="s">
        <v>22</v>
      </c>
      <c r="D199" s="78" t="s">
        <v>77</v>
      </c>
      <c r="E199" s="261" t="s">
        <v>24</v>
      </c>
      <c r="F199" s="261"/>
      <c r="G199" s="10" t="s">
        <v>25</v>
      </c>
      <c r="H199" s="11">
        <v>1.3</v>
      </c>
      <c r="I199" s="12">
        <v>27.37</v>
      </c>
      <c r="J199" s="12">
        <f t="shared" si="14"/>
        <v>35.58</v>
      </c>
    </row>
    <row r="200" spans="1:10" ht="25.5" x14ac:dyDescent="0.2">
      <c r="A200" s="75" t="s">
        <v>38</v>
      </c>
      <c r="B200" s="14" t="s">
        <v>215</v>
      </c>
      <c r="C200" s="75" t="s">
        <v>22</v>
      </c>
      <c r="D200" s="75" t="s">
        <v>216</v>
      </c>
      <c r="E200" s="265" t="s">
        <v>84</v>
      </c>
      <c r="F200" s="265"/>
      <c r="G200" s="15" t="s">
        <v>217</v>
      </c>
      <c r="H200" s="16">
        <v>1.4999999999999999E-2</v>
      </c>
      <c r="I200" s="17">
        <v>6.08</v>
      </c>
      <c r="J200" s="17">
        <f t="shared" si="14"/>
        <v>0.09</v>
      </c>
    </row>
    <row r="201" spans="1:10" x14ac:dyDescent="0.2">
      <c r="A201" s="75" t="s">
        <v>38</v>
      </c>
      <c r="B201" s="14" t="s">
        <v>86</v>
      </c>
      <c r="C201" s="75" t="s">
        <v>22</v>
      </c>
      <c r="D201" s="75" t="s">
        <v>87</v>
      </c>
      <c r="E201" s="265" t="s">
        <v>84</v>
      </c>
      <c r="F201" s="265"/>
      <c r="G201" s="15" t="s">
        <v>85</v>
      </c>
      <c r="H201" s="16">
        <v>0.3</v>
      </c>
      <c r="I201" s="17">
        <v>20.81</v>
      </c>
      <c r="J201" s="17">
        <f t="shared" si="14"/>
        <v>6.24</v>
      </c>
    </row>
    <row r="202" spans="1:10" ht="25.5" x14ac:dyDescent="0.2">
      <c r="A202" s="75" t="s">
        <v>38</v>
      </c>
      <c r="B202" s="14" t="s">
        <v>218</v>
      </c>
      <c r="C202" s="75" t="s">
        <v>22</v>
      </c>
      <c r="D202" s="75" t="s">
        <v>219</v>
      </c>
      <c r="E202" s="265" t="s">
        <v>84</v>
      </c>
      <c r="F202" s="265"/>
      <c r="G202" s="15" t="s">
        <v>90</v>
      </c>
      <c r="H202" s="16">
        <v>0.14000000000000001</v>
      </c>
      <c r="I202" s="17">
        <v>4.82</v>
      </c>
      <c r="J202" s="17">
        <f t="shared" si="14"/>
        <v>0.67</v>
      </c>
    </row>
    <row r="203" spans="1:10" ht="25.5" x14ac:dyDescent="0.2">
      <c r="A203" s="75" t="s">
        <v>38</v>
      </c>
      <c r="B203" s="14" t="s">
        <v>220</v>
      </c>
      <c r="C203" s="75" t="s">
        <v>22</v>
      </c>
      <c r="D203" s="75" t="s">
        <v>221</v>
      </c>
      <c r="E203" s="265" t="s">
        <v>84</v>
      </c>
      <c r="F203" s="265"/>
      <c r="G203" s="15" t="s">
        <v>90</v>
      </c>
      <c r="H203" s="16">
        <v>0.52</v>
      </c>
      <c r="I203" s="17">
        <v>34.01</v>
      </c>
      <c r="J203" s="17">
        <f t="shared" si="14"/>
        <v>17.68</v>
      </c>
    </row>
    <row r="204" spans="1:10" ht="26.25" thickBot="1" x14ac:dyDescent="0.25">
      <c r="A204" s="75" t="s">
        <v>38</v>
      </c>
      <c r="B204" s="14" t="s">
        <v>91</v>
      </c>
      <c r="C204" s="75" t="s">
        <v>22</v>
      </c>
      <c r="D204" s="75" t="s">
        <v>92</v>
      </c>
      <c r="E204" s="265" t="s">
        <v>84</v>
      </c>
      <c r="F204" s="265"/>
      <c r="G204" s="15" t="s">
        <v>90</v>
      </c>
      <c r="H204" s="16">
        <v>0.21</v>
      </c>
      <c r="I204" s="17">
        <v>6.68</v>
      </c>
      <c r="J204" s="17">
        <f t="shared" si="14"/>
        <v>1.4</v>
      </c>
    </row>
    <row r="205" spans="1:10" ht="15" thickTop="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ht="15" x14ac:dyDescent="0.2">
      <c r="A206" s="76" t="s">
        <v>222</v>
      </c>
      <c r="B206" s="79" t="s">
        <v>9</v>
      </c>
      <c r="C206" s="76" t="s">
        <v>10</v>
      </c>
      <c r="D206" s="76" t="s">
        <v>11</v>
      </c>
      <c r="E206" s="262" t="s">
        <v>12</v>
      </c>
      <c r="F206" s="262"/>
      <c r="G206" s="80" t="s">
        <v>13</v>
      </c>
      <c r="H206" s="79" t="s">
        <v>14</v>
      </c>
      <c r="I206" s="79" t="s">
        <v>1550</v>
      </c>
      <c r="J206" s="79" t="s">
        <v>1551</v>
      </c>
    </row>
    <row r="207" spans="1:10" ht="25.5" x14ac:dyDescent="0.2">
      <c r="A207" s="77" t="s">
        <v>15</v>
      </c>
      <c r="B207" s="5" t="s">
        <v>223</v>
      </c>
      <c r="C207" s="77" t="s">
        <v>70</v>
      </c>
      <c r="D207" s="77" t="s">
        <v>224</v>
      </c>
      <c r="E207" s="263" t="s">
        <v>225</v>
      </c>
      <c r="F207" s="263"/>
      <c r="G207" s="6" t="s">
        <v>176</v>
      </c>
      <c r="H207" s="7">
        <v>1</v>
      </c>
      <c r="I207" s="8"/>
      <c r="J207" s="8">
        <f>SUM(J208:J213)</f>
        <v>14.47</v>
      </c>
    </row>
    <row r="208" spans="1:10" ht="25.5" x14ac:dyDescent="0.2">
      <c r="A208" s="78" t="s">
        <v>20</v>
      </c>
      <c r="B208" s="9" t="s">
        <v>226</v>
      </c>
      <c r="C208" s="78" t="s">
        <v>22</v>
      </c>
      <c r="D208" s="78" t="s">
        <v>227</v>
      </c>
      <c r="E208" s="261" t="s">
        <v>24</v>
      </c>
      <c r="F208" s="261"/>
      <c r="G208" s="10" t="s">
        <v>25</v>
      </c>
      <c r="H208" s="11">
        <v>0.08</v>
      </c>
      <c r="I208" s="12">
        <v>27.46</v>
      </c>
      <c r="J208" s="12">
        <f t="shared" ref="J208:J213" si="15">TRUNC(H208*I208,2)</f>
        <v>2.19</v>
      </c>
    </row>
    <row r="209" spans="1:10" ht="25.5" x14ac:dyDescent="0.2">
      <c r="A209" s="78" t="s">
        <v>20</v>
      </c>
      <c r="B209" s="9" t="s">
        <v>74</v>
      </c>
      <c r="C209" s="78" t="s">
        <v>22</v>
      </c>
      <c r="D209" s="78" t="s">
        <v>75</v>
      </c>
      <c r="E209" s="261" t="s">
        <v>24</v>
      </c>
      <c r="F209" s="261"/>
      <c r="G209" s="10" t="s">
        <v>25</v>
      </c>
      <c r="H209" s="11">
        <v>0.08</v>
      </c>
      <c r="I209" s="12">
        <v>19.920000000000002</v>
      </c>
      <c r="J209" s="12">
        <f t="shared" si="15"/>
        <v>1.59</v>
      </c>
    </row>
    <row r="210" spans="1:10" x14ac:dyDescent="0.2">
      <c r="A210" s="75" t="s">
        <v>38</v>
      </c>
      <c r="B210" s="14" t="s">
        <v>228</v>
      </c>
      <c r="C210" s="75" t="s">
        <v>70</v>
      </c>
      <c r="D210" s="75" t="s">
        <v>229</v>
      </c>
      <c r="E210" s="265" t="s">
        <v>84</v>
      </c>
      <c r="F210" s="265"/>
      <c r="G210" s="15" t="s">
        <v>176</v>
      </c>
      <c r="H210" s="16">
        <v>1</v>
      </c>
      <c r="I210" s="17">
        <v>9.93</v>
      </c>
      <c r="J210" s="17">
        <f t="shared" si="15"/>
        <v>9.93</v>
      </c>
    </row>
    <row r="211" spans="1:10" ht="25.5" x14ac:dyDescent="0.2">
      <c r="A211" s="75" t="s">
        <v>38</v>
      </c>
      <c r="B211" s="14" t="s">
        <v>230</v>
      </c>
      <c r="C211" s="75" t="s">
        <v>22</v>
      </c>
      <c r="D211" s="75" t="s">
        <v>231</v>
      </c>
      <c r="E211" s="265" t="s">
        <v>84</v>
      </c>
      <c r="F211" s="265"/>
      <c r="G211" s="15" t="s">
        <v>85</v>
      </c>
      <c r="H211" s="16">
        <v>0.02</v>
      </c>
      <c r="I211" s="17">
        <v>27.35</v>
      </c>
      <c r="J211" s="17">
        <f t="shared" si="15"/>
        <v>0.54</v>
      </c>
    </row>
    <row r="212" spans="1:10" ht="25.5" x14ac:dyDescent="0.2">
      <c r="A212" s="75" t="s">
        <v>38</v>
      </c>
      <c r="B212" s="14" t="s">
        <v>232</v>
      </c>
      <c r="C212" s="75" t="s">
        <v>22</v>
      </c>
      <c r="D212" s="75" t="s">
        <v>233</v>
      </c>
      <c r="E212" s="265" t="s">
        <v>84</v>
      </c>
      <c r="F212" s="265"/>
      <c r="G212" s="15" t="s">
        <v>234</v>
      </c>
      <c r="H212" s="16">
        <v>0.4</v>
      </c>
      <c r="I212" s="17">
        <v>0.22</v>
      </c>
      <c r="J212" s="17">
        <f t="shared" si="15"/>
        <v>0.08</v>
      </c>
    </row>
    <row r="213" spans="1:10" ht="39" thickBot="1" x14ac:dyDescent="0.25">
      <c r="A213" s="75" t="s">
        <v>38</v>
      </c>
      <c r="B213" s="14" t="s">
        <v>235</v>
      </c>
      <c r="C213" s="75" t="s">
        <v>22</v>
      </c>
      <c r="D213" s="75" t="s">
        <v>236</v>
      </c>
      <c r="E213" s="265" t="s">
        <v>84</v>
      </c>
      <c r="F213" s="265"/>
      <c r="G213" s="15" t="s">
        <v>234</v>
      </c>
      <c r="H213" s="16">
        <v>0.4</v>
      </c>
      <c r="I213" s="17">
        <v>0.36</v>
      </c>
      <c r="J213" s="17">
        <f t="shared" si="15"/>
        <v>0.14000000000000001</v>
      </c>
    </row>
    <row r="214" spans="1:10" ht="15" thickTop="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ht="15" x14ac:dyDescent="0.2">
      <c r="A215" s="76" t="s">
        <v>237</v>
      </c>
      <c r="B215" s="79" t="s">
        <v>9</v>
      </c>
      <c r="C215" s="76" t="s">
        <v>10</v>
      </c>
      <c r="D215" s="76" t="s">
        <v>11</v>
      </c>
      <c r="E215" s="262" t="s">
        <v>12</v>
      </c>
      <c r="F215" s="262"/>
      <c r="G215" s="80" t="s">
        <v>13</v>
      </c>
      <c r="H215" s="79" t="s">
        <v>14</v>
      </c>
      <c r="I215" s="79" t="s">
        <v>1550</v>
      </c>
      <c r="J215" s="79" t="s">
        <v>1551</v>
      </c>
    </row>
    <row r="216" spans="1:10" ht="38.25" x14ac:dyDescent="0.2">
      <c r="A216" s="77" t="s">
        <v>15</v>
      </c>
      <c r="B216" s="5" t="s">
        <v>238</v>
      </c>
      <c r="C216" s="77" t="s">
        <v>22</v>
      </c>
      <c r="D216" s="77" t="s">
        <v>239</v>
      </c>
      <c r="E216" s="263" t="s">
        <v>195</v>
      </c>
      <c r="F216" s="263"/>
      <c r="G216" s="6" t="s">
        <v>133</v>
      </c>
      <c r="H216" s="7">
        <v>1</v>
      </c>
      <c r="I216" s="8"/>
      <c r="J216" s="8">
        <f>SUM(J217:J223)</f>
        <v>468.5</v>
      </c>
    </row>
    <row r="217" spans="1:10" ht="38.25" x14ac:dyDescent="0.2">
      <c r="A217" s="78" t="s">
        <v>20</v>
      </c>
      <c r="B217" s="9" t="s">
        <v>240</v>
      </c>
      <c r="C217" s="78" t="s">
        <v>22</v>
      </c>
      <c r="D217" s="78" t="s">
        <v>241</v>
      </c>
      <c r="E217" s="261" t="s">
        <v>110</v>
      </c>
      <c r="F217" s="261"/>
      <c r="G217" s="10" t="s">
        <v>111</v>
      </c>
      <c r="H217" s="11">
        <v>0.82589999999999997</v>
      </c>
      <c r="I217" s="12">
        <v>1.84</v>
      </c>
      <c r="J217" s="12">
        <f t="shared" ref="J217:J223" si="16">TRUNC(H217*I217,2)</f>
        <v>1.51</v>
      </c>
    </row>
    <row r="218" spans="1:10" ht="38.25" x14ac:dyDescent="0.2">
      <c r="A218" s="78" t="s">
        <v>20</v>
      </c>
      <c r="B218" s="9" t="s">
        <v>242</v>
      </c>
      <c r="C218" s="78" t="s">
        <v>22</v>
      </c>
      <c r="D218" s="78" t="s">
        <v>243</v>
      </c>
      <c r="E218" s="261" t="s">
        <v>110</v>
      </c>
      <c r="F218" s="261"/>
      <c r="G218" s="10" t="s">
        <v>114</v>
      </c>
      <c r="H218" s="11">
        <v>0.77869999999999995</v>
      </c>
      <c r="I218" s="12">
        <v>0.37</v>
      </c>
      <c r="J218" s="12">
        <f t="shared" si="16"/>
        <v>0.28000000000000003</v>
      </c>
    </row>
    <row r="219" spans="1:10" ht="25.5" x14ac:dyDescent="0.2">
      <c r="A219" s="78" t="s">
        <v>20</v>
      </c>
      <c r="B219" s="9" t="s">
        <v>244</v>
      </c>
      <c r="C219" s="78" t="s">
        <v>22</v>
      </c>
      <c r="D219" s="78" t="s">
        <v>245</v>
      </c>
      <c r="E219" s="261" t="s">
        <v>24</v>
      </c>
      <c r="F219" s="261"/>
      <c r="G219" s="10" t="s">
        <v>25</v>
      </c>
      <c r="H219" s="11">
        <v>1.6046</v>
      </c>
      <c r="I219" s="12">
        <v>25.64</v>
      </c>
      <c r="J219" s="12">
        <f t="shared" si="16"/>
        <v>41.14</v>
      </c>
    </row>
    <row r="220" spans="1:10" ht="25.5" x14ac:dyDescent="0.2">
      <c r="A220" s="78" t="s">
        <v>20</v>
      </c>
      <c r="B220" s="9" t="s">
        <v>74</v>
      </c>
      <c r="C220" s="78" t="s">
        <v>22</v>
      </c>
      <c r="D220" s="78" t="s">
        <v>75</v>
      </c>
      <c r="E220" s="261" t="s">
        <v>24</v>
      </c>
      <c r="F220" s="261"/>
      <c r="G220" s="10" t="s">
        <v>25</v>
      </c>
      <c r="H220" s="11">
        <v>2.5333000000000001</v>
      </c>
      <c r="I220" s="12">
        <v>19.920000000000002</v>
      </c>
      <c r="J220" s="12">
        <f t="shared" si="16"/>
        <v>50.46</v>
      </c>
    </row>
    <row r="221" spans="1:10" ht="25.5" x14ac:dyDescent="0.2">
      <c r="A221" s="75" t="s">
        <v>38</v>
      </c>
      <c r="B221" s="14" t="s">
        <v>246</v>
      </c>
      <c r="C221" s="75" t="s">
        <v>22</v>
      </c>
      <c r="D221" s="75" t="s">
        <v>247</v>
      </c>
      <c r="E221" s="265" t="s">
        <v>84</v>
      </c>
      <c r="F221" s="265"/>
      <c r="G221" s="15" t="s">
        <v>133</v>
      </c>
      <c r="H221" s="16">
        <v>0.75580000000000003</v>
      </c>
      <c r="I221" s="17">
        <v>100</v>
      </c>
      <c r="J221" s="17">
        <f t="shared" si="16"/>
        <v>75.58</v>
      </c>
    </row>
    <row r="222" spans="1:10" x14ac:dyDescent="0.2">
      <c r="A222" s="75" t="s">
        <v>38</v>
      </c>
      <c r="B222" s="14" t="s">
        <v>204</v>
      </c>
      <c r="C222" s="75" t="s">
        <v>22</v>
      </c>
      <c r="D222" s="75" t="s">
        <v>205</v>
      </c>
      <c r="E222" s="265" t="s">
        <v>84</v>
      </c>
      <c r="F222" s="265"/>
      <c r="G222" s="15" t="s">
        <v>85</v>
      </c>
      <c r="H222" s="16">
        <v>322.97770000000003</v>
      </c>
      <c r="I222" s="17">
        <v>0.76</v>
      </c>
      <c r="J222" s="17">
        <f t="shared" si="16"/>
        <v>245.46</v>
      </c>
    </row>
    <row r="223" spans="1:10" ht="26.25" thickBot="1" x14ac:dyDescent="0.25">
      <c r="A223" s="75" t="s">
        <v>38</v>
      </c>
      <c r="B223" s="14" t="s">
        <v>248</v>
      </c>
      <c r="C223" s="75" t="s">
        <v>22</v>
      </c>
      <c r="D223" s="75" t="s">
        <v>249</v>
      </c>
      <c r="E223" s="265" t="s">
        <v>84</v>
      </c>
      <c r="F223" s="265"/>
      <c r="G223" s="15" t="s">
        <v>133</v>
      </c>
      <c r="H223" s="16">
        <v>0.58720000000000006</v>
      </c>
      <c r="I223" s="17">
        <v>92.09</v>
      </c>
      <c r="J223" s="17">
        <f t="shared" si="16"/>
        <v>54.07</v>
      </c>
    </row>
    <row r="224" spans="1:10" ht="15" thickTop="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</row>
    <row r="225" spans="1:10" ht="15" x14ac:dyDescent="0.2">
      <c r="A225" s="76" t="s">
        <v>250</v>
      </c>
      <c r="B225" s="79" t="s">
        <v>9</v>
      </c>
      <c r="C225" s="76" t="s">
        <v>10</v>
      </c>
      <c r="D225" s="76" t="s">
        <v>11</v>
      </c>
      <c r="E225" s="262" t="s">
        <v>12</v>
      </c>
      <c r="F225" s="262"/>
      <c r="G225" s="80" t="s">
        <v>13</v>
      </c>
      <c r="H225" s="79" t="s">
        <v>14</v>
      </c>
      <c r="I225" s="79" t="s">
        <v>1550</v>
      </c>
      <c r="J225" s="79" t="s">
        <v>1551</v>
      </c>
    </row>
    <row r="226" spans="1:10" ht="25.5" x14ac:dyDescent="0.2">
      <c r="A226" s="77" t="s">
        <v>15</v>
      </c>
      <c r="B226" s="5" t="s">
        <v>251</v>
      </c>
      <c r="C226" s="77" t="s">
        <v>22</v>
      </c>
      <c r="D226" s="77" t="s">
        <v>252</v>
      </c>
      <c r="E226" s="263" t="s">
        <v>195</v>
      </c>
      <c r="F226" s="263"/>
      <c r="G226" s="6" t="s">
        <v>133</v>
      </c>
      <c r="H226" s="7">
        <v>1</v>
      </c>
      <c r="I226" s="8"/>
      <c r="J226" s="8">
        <f>SUM(J227:J231)</f>
        <v>213.32</v>
      </c>
    </row>
    <row r="227" spans="1:10" ht="25.5" x14ac:dyDescent="0.2">
      <c r="A227" s="78" t="s">
        <v>20</v>
      </c>
      <c r="B227" s="9" t="s">
        <v>253</v>
      </c>
      <c r="C227" s="78" t="s">
        <v>22</v>
      </c>
      <c r="D227" s="78" t="s">
        <v>254</v>
      </c>
      <c r="E227" s="261" t="s">
        <v>110</v>
      </c>
      <c r="F227" s="261"/>
      <c r="G227" s="10" t="s">
        <v>111</v>
      </c>
      <c r="H227" s="11">
        <v>0.67200000000000004</v>
      </c>
      <c r="I227" s="12">
        <v>1.36</v>
      </c>
      <c r="J227" s="12">
        <f t="shared" ref="J227:J231" si="17">TRUNC(H227*I227,2)</f>
        <v>0.91</v>
      </c>
    </row>
    <row r="228" spans="1:10" ht="25.5" x14ac:dyDescent="0.2">
      <c r="A228" s="78" t="s">
        <v>20</v>
      </c>
      <c r="B228" s="9" t="s">
        <v>255</v>
      </c>
      <c r="C228" s="78" t="s">
        <v>22</v>
      </c>
      <c r="D228" s="78" t="s">
        <v>256</v>
      </c>
      <c r="E228" s="261" t="s">
        <v>110</v>
      </c>
      <c r="F228" s="261"/>
      <c r="G228" s="10" t="s">
        <v>114</v>
      </c>
      <c r="H228" s="11">
        <v>1.1739999999999999</v>
      </c>
      <c r="I228" s="12">
        <v>0.53</v>
      </c>
      <c r="J228" s="12">
        <f t="shared" si="17"/>
        <v>0.62</v>
      </c>
    </row>
    <row r="229" spans="1:10" ht="25.5" x14ac:dyDescent="0.2">
      <c r="A229" s="78" t="s">
        <v>20</v>
      </c>
      <c r="B229" s="9" t="s">
        <v>76</v>
      </c>
      <c r="C229" s="78" t="s">
        <v>22</v>
      </c>
      <c r="D229" s="78" t="s">
        <v>77</v>
      </c>
      <c r="E229" s="261" t="s">
        <v>24</v>
      </c>
      <c r="F229" s="261"/>
      <c r="G229" s="10" t="s">
        <v>25</v>
      </c>
      <c r="H229" s="11">
        <v>1.8460000000000001</v>
      </c>
      <c r="I229" s="12">
        <v>27.37</v>
      </c>
      <c r="J229" s="12">
        <f t="shared" si="17"/>
        <v>50.52</v>
      </c>
    </row>
    <row r="230" spans="1:10" ht="25.5" x14ac:dyDescent="0.2">
      <c r="A230" s="78" t="s">
        <v>20</v>
      </c>
      <c r="B230" s="9" t="s">
        <v>150</v>
      </c>
      <c r="C230" s="78" t="s">
        <v>22</v>
      </c>
      <c r="D230" s="78" t="s">
        <v>151</v>
      </c>
      <c r="E230" s="261" t="s">
        <v>24</v>
      </c>
      <c r="F230" s="261"/>
      <c r="G230" s="10" t="s">
        <v>25</v>
      </c>
      <c r="H230" s="11">
        <v>1.8460000000000001</v>
      </c>
      <c r="I230" s="12">
        <v>27.61</v>
      </c>
      <c r="J230" s="12">
        <f t="shared" si="17"/>
        <v>50.96</v>
      </c>
    </row>
    <row r="231" spans="1:10" ht="26.25" thickBot="1" x14ac:dyDescent="0.25">
      <c r="A231" s="78" t="s">
        <v>20</v>
      </c>
      <c r="B231" s="9" t="s">
        <v>74</v>
      </c>
      <c r="C231" s="78" t="s">
        <v>22</v>
      </c>
      <c r="D231" s="78" t="s">
        <v>75</v>
      </c>
      <c r="E231" s="261" t="s">
        <v>24</v>
      </c>
      <c r="F231" s="261"/>
      <c r="G231" s="10" t="s">
        <v>25</v>
      </c>
      <c r="H231" s="11">
        <v>5.5380000000000003</v>
      </c>
      <c r="I231" s="12">
        <v>19.920000000000002</v>
      </c>
      <c r="J231" s="12">
        <f t="shared" si="17"/>
        <v>110.31</v>
      </c>
    </row>
    <row r="232" spans="1:10" ht="15" thickTop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</row>
    <row r="233" spans="1:10" ht="15" x14ac:dyDescent="0.2">
      <c r="A233" s="76" t="s">
        <v>257</v>
      </c>
      <c r="B233" s="79" t="s">
        <v>9</v>
      </c>
      <c r="C233" s="76" t="s">
        <v>10</v>
      </c>
      <c r="D233" s="76" t="s">
        <v>11</v>
      </c>
      <c r="E233" s="262" t="s">
        <v>12</v>
      </c>
      <c r="F233" s="262"/>
      <c r="G233" s="80" t="s">
        <v>13</v>
      </c>
      <c r="H233" s="79" t="s">
        <v>14</v>
      </c>
      <c r="I233" s="79" t="s">
        <v>1550</v>
      </c>
      <c r="J233" s="79" t="s">
        <v>1551</v>
      </c>
    </row>
    <row r="234" spans="1:10" ht="25.5" x14ac:dyDescent="0.2">
      <c r="A234" s="77" t="s">
        <v>15</v>
      </c>
      <c r="B234" s="5" t="s">
        <v>258</v>
      </c>
      <c r="C234" s="77" t="s">
        <v>70</v>
      </c>
      <c r="D234" s="77" t="s">
        <v>259</v>
      </c>
      <c r="E234" s="263" t="s">
        <v>260</v>
      </c>
      <c r="F234" s="263"/>
      <c r="G234" s="6" t="s">
        <v>73</v>
      </c>
      <c r="H234" s="7">
        <v>1</v>
      </c>
      <c r="I234" s="8"/>
      <c r="J234" s="8">
        <f>SUM(J235:J241)</f>
        <v>46.05</v>
      </c>
    </row>
    <row r="235" spans="1:10" ht="25.5" x14ac:dyDescent="0.2">
      <c r="A235" s="78" t="s">
        <v>20</v>
      </c>
      <c r="B235" s="9" t="s">
        <v>261</v>
      </c>
      <c r="C235" s="78" t="s">
        <v>70</v>
      </c>
      <c r="D235" s="78" t="s">
        <v>262</v>
      </c>
      <c r="E235" s="261" t="s">
        <v>263</v>
      </c>
      <c r="F235" s="261"/>
      <c r="G235" s="10" t="s">
        <v>133</v>
      </c>
      <c r="H235" s="11">
        <v>1.4800000000000001E-2</v>
      </c>
      <c r="I235" s="12">
        <v>443.78</v>
      </c>
      <c r="J235" s="12">
        <f t="shared" ref="J235:J241" si="18">TRUNC(H235*I235,2)</f>
        <v>6.56</v>
      </c>
    </row>
    <row r="236" spans="1:10" ht="38.25" x14ac:dyDescent="0.2">
      <c r="A236" s="78" t="s">
        <v>20</v>
      </c>
      <c r="B236" s="9" t="s">
        <v>264</v>
      </c>
      <c r="C236" s="78" t="s">
        <v>70</v>
      </c>
      <c r="D236" s="78" t="s">
        <v>265</v>
      </c>
      <c r="E236" s="261" t="s">
        <v>214</v>
      </c>
      <c r="F236" s="261"/>
      <c r="G236" s="10" t="s">
        <v>133</v>
      </c>
      <c r="H236" s="11">
        <v>2.7000000000000001E-3</v>
      </c>
      <c r="I236" s="12">
        <v>539.22</v>
      </c>
      <c r="J236" s="12">
        <f t="shared" si="18"/>
        <v>1.45</v>
      </c>
    </row>
    <row r="237" spans="1:10" ht="25.5" x14ac:dyDescent="0.2">
      <c r="A237" s="78" t="s">
        <v>20</v>
      </c>
      <c r="B237" s="9" t="s">
        <v>150</v>
      </c>
      <c r="C237" s="78" t="s">
        <v>22</v>
      </c>
      <c r="D237" s="78" t="s">
        <v>151</v>
      </c>
      <c r="E237" s="261" t="s">
        <v>24</v>
      </c>
      <c r="F237" s="261"/>
      <c r="G237" s="10" t="s">
        <v>25</v>
      </c>
      <c r="H237" s="11">
        <v>0.30570000000000003</v>
      </c>
      <c r="I237" s="12">
        <v>27.61</v>
      </c>
      <c r="J237" s="12">
        <f t="shared" si="18"/>
        <v>8.44</v>
      </c>
    </row>
    <row r="238" spans="1:10" ht="25.5" x14ac:dyDescent="0.2">
      <c r="A238" s="78" t="s">
        <v>20</v>
      </c>
      <c r="B238" s="9" t="s">
        <v>74</v>
      </c>
      <c r="C238" s="78" t="s">
        <v>22</v>
      </c>
      <c r="D238" s="78" t="s">
        <v>75</v>
      </c>
      <c r="E238" s="261" t="s">
        <v>24</v>
      </c>
      <c r="F238" s="261"/>
      <c r="G238" s="10" t="s">
        <v>25</v>
      </c>
      <c r="H238" s="11">
        <v>3.6400000000000002E-2</v>
      </c>
      <c r="I238" s="12">
        <v>19.920000000000002</v>
      </c>
      <c r="J238" s="12">
        <f t="shared" si="18"/>
        <v>0.72</v>
      </c>
    </row>
    <row r="239" spans="1:10" x14ac:dyDescent="0.2">
      <c r="A239" s="75" t="s">
        <v>38</v>
      </c>
      <c r="B239" s="14" t="s">
        <v>228</v>
      </c>
      <c r="C239" s="75" t="s">
        <v>70</v>
      </c>
      <c r="D239" s="75" t="s">
        <v>229</v>
      </c>
      <c r="E239" s="265" t="s">
        <v>84</v>
      </c>
      <c r="F239" s="265"/>
      <c r="G239" s="15" t="s">
        <v>176</v>
      </c>
      <c r="H239" s="16">
        <v>0.5</v>
      </c>
      <c r="I239" s="17">
        <v>9.93</v>
      </c>
      <c r="J239" s="17">
        <f t="shared" si="18"/>
        <v>4.96</v>
      </c>
    </row>
    <row r="240" spans="1:10" x14ac:dyDescent="0.2">
      <c r="A240" s="75" t="s">
        <v>38</v>
      </c>
      <c r="B240" s="14" t="s">
        <v>266</v>
      </c>
      <c r="C240" s="75" t="s">
        <v>70</v>
      </c>
      <c r="D240" s="75" t="s">
        <v>267</v>
      </c>
      <c r="E240" s="265" t="s">
        <v>84</v>
      </c>
      <c r="F240" s="265"/>
      <c r="G240" s="15" t="s">
        <v>120</v>
      </c>
      <c r="H240" s="16">
        <v>3.45</v>
      </c>
      <c r="I240" s="17">
        <v>3.68</v>
      </c>
      <c r="J240" s="17">
        <f t="shared" si="18"/>
        <v>12.69</v>
      </c>
    </row>
    <row r="241" spans="1:10" ht="15" thickBot="1" x14ac:dyDescent="0.25">
      <c r="A241" s="75" t="s">
        <v>38</v>
      </c>
      <c r="B241" s="14" t="s">
        <v>268</v>
      </c>
      <c r="C241" s="75" t="s">
        <v>70</v>
      </c>
      <c r="D241" s="75" t="s">
        <v>269</v>
      </c>
      <c r="E241" s="265" t="s">
        <v>84</v>
      </c>
      <c r="F241" s="265"/>
      <c r="G241" s="15" t="s">
        <v>73</v>
      </c>
      <c r="H241" s="16">
        <v>1</v>
      </c>
      <c r="I241" s="17">
        <v>11.23</v>
      </c>
      <c r="J241" s="17">
        <f t="shared" si="18"/>
        <v>11.23</v>
      </c>
    </row>
    <row r="242" spans="1:10" ht="15" thickTop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</row>
    <row r="243" spans="1:10" ht="15" x14ac:dyDescent="0.2">
      <c r="A243" s="76" t="s">
        <v>270</v>
      </c>
      <c r="B243" s="79" t="s">
        <v>9</v>
      </c>
      <c r="C243" s="76" t="s">
        <v>10</v>
      </c>
      <c r="D243" s="76" t="s">
        <v>11</v>
      </c>
      <c r="E243" s="262" t="s">
        <v>12</v>
      </c>
      <c r="F243" s="262"/>
      <c r="G243" s="80" t="s">
        <v>13</v>
      </c>
      <c r="H243" s="79" t="s">
        <v>14</v>
      </c>
      <c r="I243" s="79" t="s">
        <v>1550</v>
      </c>
      <c r="J243" s="79" t="s">
        <v>1551</v>
      </c>
    </row>
    <row r="244" spans="1:10" ht="25.5" x14ac:dyDescent="0.2">
      <c r="A244" s="77" t="s">
        <v>15</v>
      </c>
      <c r="B244" s="5" t="s">
        <v>271</v>
      </c>
      <c r="C244" s="77" t="s">
        <v>70</v>
      </c>
      <c r="D244" s="77" t="s">
        <v>272</v>
      </c>
      <c r="E244" s="263" t="s">
        <v>260</v>
      </c>
      <c r="F244" s="263"/>
      <c r="G244" s="6" t="s">
        <v>97</v>
      </c>
      <c r="H244" s="7">
        <v>1</v>
      </c>
      <c r="I244" s="8"/>
      <c r="J244" s="8">
        <f>SUM(J245:J251)</f>
        <v>69</v>
      </c>
    </row>
    <row r="245" spans="1:10" ht="38.25" x14ac:dyDescent="0.2">
      <c r="A245" s="78" t="s">
        <v>20</v>
      </c>
      <c r="B245" s="9" t="s">
        <v>264</v>
      </c>
      <c r="C245" s="78" t="s">
        <v>70</v>
      </c>
      <c r="D245" s="78" t="s">
        <v>265</v>
      </c>
      <c r="E245" s="261" t="s">
        <v>214</v>
      </c>
      <c r="F245" s="261"/>
      <c r="G245" s="10" t="s">
        <v>133</v>
      </c>
      <c r="H245" s="11">
        <v>1.9300000000000001E-2</v>
      </c>
      <c r="I245" s="12">
        <v>539.22</v>
      </c>
      <c r="J245" s="12">
        <f t="shared" ref="J245:J251" si="19">TRUNC(H245*I245,2)</f>
        <v>10.4</v>
      </c>
    </row>
    <row r="246" spans="1:10" ht="25.5" x14ac:dyDescent="0.2">
      <c r="A246" s="78" t="s">
        <v>20</v>
      </c>
      <c r="B246" s="9" t="s">
        <v>273</v>
      </c>
      <c r="C246" s="78" t="s">
        <v>70</v>
      </c>
      <c r="D246" s="78" t="s">
        <v>274</v>
      </c>
      <c r="E246" s="261" t="s">
        <v>275</v>
      </c>
      <c r="F246" s="261"/>
      <c r="G246" s="10" t="s">
        <v>276</v>
      </c>
      <c r="H246" s="11">
        <v>0.75</v>
      </c>
      <c r="I246" s="12">
        <v>3.51</v>
      </c>
      <c r="J246" s="12">
        <f t="shared" si="19"/>
        <v>2.63</v>
      </c>
    </row>
    <row r="247" spans="1:10" ht="25.5" x14ac:dyDescent="0.2">
      <c r="A247" s="78" t="s">
        <v>20</v>
      </c>
      <c r="B247" s="9" t="s">
        <v>277</v>
      </c>
      <c r="C247" s="78" t="s">
        <v>70</v>
      </c>
      <c r="D247" s="78" t="s">
        <v>278</v>
      </c>
      <c r="E247" s="261" t="s">
        <v>275</v>
      </c>
      <c r="F247" s="261"/>
      <c r="G247" s="10" t="s">
        <v>276</v>
      </c>
      <c r="H247" s="11">
        <v>0.47</v>
      </c>
      <c r="I247" s="12">
        <v>3.63</v>
      </c>
      <c r="J247" s="12">
        <f t="shared" si="19"/>
        <v>1.7</v>
      </c>
    </row>
    <row r="248" spans="1:10" ht="25.5" x14ac:dyDescent="0.2">
      <c r="A248" s="75" t="s">
        <v>38</v>
      </c>
      <c r="B248" s="14" t="s">
        <v>279</v>
      </c>
      <c r="C248" s="75" t="s">
        <v>22</v>
      </c>
      <c r="D248" s="75" t="s">
        <v>280</v>
      </c>
      <c r="E248" s="265" t="s">
        <v>84</v>
      </c>
      <c r="F248" s="265"/>
      <c r="G248" s="15" t="s">
        <v>234</v>
      </c>
      <c r="H248" s="16">
        <v>13.5</v>
      </c>
      <c r="I248" s="17">
        <v>2.5</v>
      </c>
      <c r="J248" s="17">
        <f t="shared" si="19"/>
        <v>33.75</v>
      </c>
    </row>
    <row r="249" spans="1:10" x14ac:dyDescent="0.2">
      <c r="A249" s="75" t="s">
        <v>38</v>
      </c>
      <c r="B249" s="14" t="s">
        <v>281</v>
      </c>
      <c r="C249" s="75" t="s">
        <v>22</v>
      </c>
      <c r="D249" s="75" t="s">
        <v>282</v>
      </c>
      <c r="E249" s="265" t="s">
        <v>124</v>
      </c>
      <c r="F249" s="265"/>
      <c r="G249" s="15" t="s">
        <v>25</v>
      </c>
      <c r="H249" s="16">
        <v>0.75</v>
      </c>
      <c r="I249" s="17">
        <v>19.55</v>
      </c>
      <c r="J249" s="17">
        <f t="shared" si="19"/>
        <v>14.66</v>
      </c>
    </row>
    <row r="250" spans="1:10" x14ac:dyDescent="0.2">
      <c r="A250" s="75" t="s">
        <v>38</v>
      </c>
      <c r="B250" s="14" t="s">
        <v>283</v>
      </c>
      <c r="C250" s="75" t="s">
        <v>22</v>
      </c>
      <c r="D250" s="75" t="s">
        <v>284</v>
      </c>
      <c r="E250" s="265" t="s">
        <v>124</v>
      </c>
      <c r="F250" s="265"/>
      <c r="G250" s="15" t="s">
        <v>25</v>
      </c>
      <c r="H250" s="16">
        <v>0.47</v>
      </c>
      <c r="I250" s="17">
        <v>12.11</v>
      </c>
      <c r="J250" s="17">
        <f t="shared" si="19"/>
        <v>5.69</v>
      </c>
    </row>
    <row r="251" spans="1:10" ht="26.25" thickBot="1" x14ac:dyDescent="0.25">
      <c r="A251" s="75" t="s">
        <v>38</v>
      </c>
      <c r="B251" s="14" t="s">
        <v>285</v>
      </c>
      <c r="C251" s="75" t="s">
        <v>22</v>
      </c>
      <c r="D251" s="75" t="s">
        <v>286</v>
      </c>
      <c r="E251" s="265" t="s">
        <v>84</v>
      </c>
      <c r="F251" s="265"/>
      <c r="G251" s="15" t="s">
        <v>217</v>
      </c>
      <c r="H251" s="16">
        <v>2.8101000000000001E-2</v>
      </c>
      <c r="I251" s="17">
        <v>6.33</v>
      </c>
      <c r="J251" s="17">
        <f t="shared" si="19"/>
        <v>0.17</v>
      </c>
    </row>
    <row r="252" spans="1:10" ht="15" thickTop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</row>
    <row r="253" spans="1:10" ht="15" x14ac:dyDescent="0.2">
      <c r="A253" s="76" t="s">
        <v>287</v>
      </c>
      <c r="B253" s="79" t="s">
        <v>9</v>
      </c>
      <c r="C253" s="76" t="s">
        <v>10</v>
      </c>
      <c r="D253" s="76" t="s">
        <v>11</v>
      </c>
      <c r="E253" s="262" t="s">
        <v>12</v>
      </c>
      <c r="F253" s="262"/>
      <c r="G253" s="80" t="s">
        <v>13</v>
      </c>
      <c r="H253" s="79" t="s">
        <v>14</v>
      </c>
      <c r="I253" s="79" t="s">
        <v>1550</v>
      </c>
      <c r="J253" s="79" t="s">
        <v>1551</v>
      </c>
    </row>
    <row r="254" spans="1:10" ht="38.25" x14ac:dyDescent="0.2">
      <c r="A254" s="77" t="s">
        <v>15</v>
      </c>
      <c r="B254" s="5" t="s">
        <v>288</v>
      </c>
      <c r="C254" s="77" t="s">
        <v>70</v>
      </c>
      <c r="D254" s="77" t="s">
        <v>289</v>
      </c>
      <c r="E254" s="263" t="s">
        <v>214</v>
      </c>
      <c r="F254" s="263"/>
      <c r="G254" s="6" t="s">
        <v>73</v>
      </c>
      <c r="H254" s="7">
        <v>1</v>
      </c>
      <c r="I254" s="8"/>
      <c r="J254" s="8">
        <f>SUM(J255:J258)</f>
        <v>73.170000000000016</v>
      </c>
    </row>
    <row r="255" spans="1:10" ht="25.5" x14ac:dyDescent="0.2">
      <c r="A255" s="78" t="s">
        <v>20</v>
      </c>
      <c r="B255" s="9" t="s">
        <v>273</v>
      </c>
      <c r="C255" s="78" t="s">
        <v>70</v>
      </c>
      <c r="D255" s="78" t="s">
        <v>274</v>
      </c>
      <c r="E255" s="261" t="s">
        <v>275</v>
      </c>
      <c r="F255" s="261"/>
      <c r="G255" s="10" t="s">
        <v>276</v>
      </c>
      <c r="H255" s="11">
        <v>0.35</v>
      </c>
      <c r="I255" s="12">
        <v>3.51</v>
      </c>
      <c r="J255" s="12">
        <f t="shared" ref="J255:J258" si="20">TRUNC(H255*I255,2)</f>
        <v>1.22</v>
      </c>
    </row>
    <row r="256" spans="1:10" x14ac:dyDescent="0.2">
      <c r="A256" s="75" t="s">
        <v>38</v>
      </c>
      <c r="B256" s="14" t="s">
        <v>290</v>
      </c>
      <c r="C256" s="75" t="s">
        <v>70</v>
      </c>
      <c r="D256" s="75" t="s">
        <v>291</v>
      </c>
      <c r="E256" s="265" t="s">
        <v>84</v>
      </c>
      <c r="F256" s="265"/>
      <c r="G256" s="15" t="s">
        <v>292</v>
      </c>
      <c r="H256" s="16">
        <v>0.4</v>
      </c>
      <c r="I256" s="17">
        <v>159.63</v>
      </c>
      <c r="J256" s="17">
        <f t="shared" si="20"/>
        <v>63.85</v>
      </c>
    </row>
    <row r="257" spans="1:10" x14ac:dyDescent="0.2">
      <c r="A257" s="75" t="s">
        <v>38</v>
      </c>
      <c r="B257" s="14" t="s">
        <v>293</v>
      </c>
      <c r="C257" s="75" t="s">
        <v>70</v>
      </c>
      <c r="D257" s="75" t="s">
        <v>294</v>
      </c>
      <c r="E257" s="265" t="s">
        <v>84</v>
      </c>
      <c r="F257" s="265"/>
      <c r="G257" s="15" t="s">
        <v>97</v>
      </c>
      <c r="H257" s="16">
        <v>0.15</v>
      </c>
      <c r="I257" s="17">
        <v>8.4600000000000009</v>
      </c>
      <c r="J257" s="17">
        <f t="shared" si="20"/>
        <v>1.26</v>
      </c>
    </row>
    <row r="258" spans="1:10" ht="15" thickBot="1" x14ac:dyDescent="0.25">
      <c r="A258" s="75" t="s">
        <v>38</v>
      </c>
      <c r="B258" s="14" t="s">
        <v>281</v>
      </c>
      <c r="C258" s="75" t="s">
        <v>22</v>
      </c>
      <c r="D258" s="75" t="s">
        <v>282</v>
      </c>
      <c r="E258" s="265" t="s">
        <v>124</v>
      </c>
      <c r="F258" s="265"/>
      <c r="G258" s="15" t="s">
        <v>25</v>
      </c>
      <c r="H258" s="16">
        <v>0.35</v>
      </c>
      <c r="I258" s="17">
        <v>19.55</v>
      </c>
      <c r="J258" s="17">
        <f t="shared" si="20"/>
        <v>6.84</v>
      </c>
    </row>
    <row r="259" spans="1:10" ht="15" thickTop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</row>
    <row r="260" spans="1:10" ht="15" x14ac:dyDescent="0.2">
      <c r="A260" s="76" t="s">
        <v>295</v>
      </c>
      <c r="B260" s="79" t="s">
        <v>9</v>
      </c>
      <c r="C260" s="76" t="s">
        <v>10</v>
      </c>
      <c r="D260" s="76" t="s">
        <v>11</v>
      </c>
      <c r="E260" s="262" t="s">
        <v>12</v>
      </c>
      <c r="F260" s="262"/>
      <c r="G260" s="80" t="s">
        <v>13</v>
      </c>
      <c r="H260" s="79" t="s">
        <v>14</v>
      </c>
      <c r="I260" s="79" t="s">
        <v>1550</v>
      </c>
      <c r="J260" s="79" t="s">
        <v>1551</v>
      </c>
    </row>
    <row r="261" spans="1:10" ht="25.5" x14ac:dyDescent="0.2">
      <c r="A261" s="77" t="s">
        <v>15</v>
      </c>
      <c r="B261" s="5" t="s">
        <v>296</v>
      </c>
      <c r="C261" s="77" t="s">
        <v>70</v>
      </c>
      <c r="D261" s="77" t="s">
        <v>297</v>
      </c>
      <c r="E261" s="263" t="s">
        <v>214</v>
      </c>
      <c r="F261" s="263"/>
      <c r="G261" s="6" t="s">
        <v>73</v>
      </c>
      <c r="H261" s="7">
        <v>1</v>
      </c>
      <c r="I261" s="8"/>
      <c r="J261" s="8">
        <f>SUM(J262:J266)</f>
        <v>59.19</v>
      </c>
    </row>
    <row r="262" spans="1:10" ht="25.5" x14ac:dyDescent="0.2">
      <c r="A262" s="78" t="s">
        <v>20</v>
      </c>
      <c r="B262" s="9" t="s">
        <v>277</v>
      </c>
      <c r="C262" s="78" t="s">
        <v>70</v>
      </c>
      <c r="D262" s="78" t="s">
        <v>278</v>
      </c>
      <c r="E262" s="261" t="s">
        <v>275</v>
      </c>
      <c r="F262" s="261"/>
      <c r="G262" s="10" t="s">
        <v>276</v>
      </c>
      <c r="H262" s="11">
        <v>0.15</v>
      </c>
      <c r="I262" s="12">
        <v>3.63</v>
      </c>
      <c r="J262" s="12">
        <f t="shared" ref="J262:J266" si="21">TRUNC(H262*I262,2)</f>
        <v>0.54</v>
      </c>
    </row>
    <row r="263" spans="1:10" ht="25.5" x14ac:dyDescent="0.2">
      <c r="A263" s="78" t="s">
        <v>20</v>
      </c>
      <c r="B263" s="9" t="s">
        <v>298</v>
      </c>
      <c r="C263" s="78" t="s">
        <v>70</v>
      </c>
      <c r="D263" s="78" t="s">
        <v>299</v>
      </c>
      <c r="E263" s="261" t="s">
        <v>275</v>
      </c>
      <c r="F263" s="261"/>
      <c r="G263" s="10" t="s">
        <v>276</v>
      </c>
      <c r="H263" s="11">
        <v>0.15</v>
      </c>
      <c r="I263" s="12">
        <v>4.12</v>
      </c>
      <c r="J263" s="12">
        <f t="shared" si="21"/>
        <v>0.61</v>
      </c>
    </row>
    <row r="264" spans="1:10" x14ac:dyDescent="0.2">
      <c r="A264" s="75" t="s">
        <v>38</v>
      </c>
      <c r="B264" s="14" t="s">
        <v>300</v>
      </c>
      <c r="C264" s="75" t="s">
        <v>70</v>
      </c>
      <c r="D264" s="75" t="s">
        <v>301</v>
      </c>
      <c r="E264" s="265" t="s">
        <v>84</v>
      </c>
      <c r="F264" s="265"/>
      <c r="G264" s="15" t="s">
        <v>73</v>
      </c>
      <c r="H264" s="16">
        <v>1</v>
      </c>
      <c r="I264" s="17">
        <v>52</v>
      </c>
      <c r="J264" s="17">
        <f t="shared" si="21"/>
        <v>52</v>
      </c>
    </row>
    <row r="265" spans="1:10" x14ac:dyDescent="0.2">
      <c r="A265" s="75" t="s">
        <v>38</v>
      </c>
      <c r="B265" s="14" t="s">
        <v>302</v>
      </c>
      <c r="C265" s="75" t="s">
        <v>22</v>
      </c>
      <c r="D265" s="75" t="s">
        <v>303</v>
      </c>
      <c r="E265" s="265" t="s">
        <v>124</v>
      </c>
      <c r="F265" s="265"/>
      <c r="G265" s="15" t="s">
        <v>25</v>
      </c>
      <c r="H265" s="16">
        <v>0.15</v>
      </c>
      <c r="I265" s="17">
        <v>28.26</v>
      </c>
      <c r="J265" s="17">
        <f t="shared" si="21"/>
        <v>4.2300000000000004</v>
      </c>
    </row>
    <row r="266" spans="1:10" ht="15" thickBot="1" x14ac:dyDescent="0.25">
      <c r="A266" s="75" t="s">
        <v>38</v>
      </c>
      <c r="B266" s="14" t="s">
        <v>283</v>
      </c>
      <c r="C266" s="75" t="s">
        <v>22</v>
      </c>
      <c r="D266" s="75" t="s">
        <v>284</v>
      </c>
      <c r="E266" s="265" t="s">
        <v>124</v>
      </c>
      <c r="F266" s="265"/>
      <c r="G266" s="15" t="s">
        <v>25</v>
      </c>
      <c r="H266" s="16">
        <v>0.15</v>
      </c>
      <c r="I266" s="17">
        <v>12.11</v>
      </c>
      <c r="J266" s="17">
        <f t="shared" si="21"/>
        <v>1.81</v>
      </c>
    </row>
    <row r="267" spans="1:10" ht="15" thickTop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</row>
    <row r="268" spans="1:10" ht="15" x14ac:dyDescent="0.2">
      <c r="A268" s="76" t="s">
        <v>304</v>
      </c>
      <c r="B268" s="79" t="s">
        <v>9</v>
      </c>
      <c r="C268" s="76" t="s">
        <v>10</v>
      </c>
      <c r="D268" s="76" t="s">
        <v>11</v>
      </c>
      <c r="E268" s="262" t="s">
        <v>12</v>
      </c>
      <c r="F268" s="262"/>
      <c r="G268" s="80" t="s">
        <v>13</v>
      </c>
      <c r="H268" s="79" t="s">
        <v>14</v>
      </c>
      <c r="I268" s="79" t="s">
        <v>1550</v>
      </c>
      <c r="J268" s="79" t="s">
        <v>1551</v>
      </c>
    </row>
    <row r="269" spans="1:10" ht="25.5" x14ac:dyDescent="0.2">
      <c r="A269" s="77" t="s">
        <v>15</v>
      </c>
      <c r="B269" s="5" t="s">
        <v>305</v>
      </c>
      <c r="C269" s="77" t="s">
        <v>70</v>
      </c>
      <c r="D269" s="77" t="s">
        <v>306</v>
      </c>
      <c r="E269" s="263" t="s">
        <v>307</v>
      </c>
      <c r="F269" s="263"/>
      <c r="G269" s="6" t="s">
        <v>97</v>
      </c>
      <c r="H269" s="7">
        <v>1</v>
      </c>
      <c r="I269" s="8"/>
      <c r="J269" s="8">
        <f>SUM(J270:J287)</f>
        <v>825.95000000000016</v>
      </c>
    </row>
    <row r="270" spans="1:10" ht="25.5" x14ac:dyDescent="0.2">
      <c r="A270" s="78" t="s">
        <v>20</v>
      </c>
      <c r="B270" s="9" t="s">
        <v>273</v>
      </c>
      <c r="C270" s="78" t="s">
        <v>70</v>
      </c>
      <c r="D270" s="78" t="s">
        <v>274</v>
      </c>
      <c r="E270" s="261" t="s">
        <v>275</v>
      </c>
      <c r="F270" s="261"/>
      <c r="G270" s="10" t="s">
        <v>276</v>
      </c>
      <c r="H270" s="11">
        <v>7.0000000000000007E-2</v>
      </c>
      <c r="I270" s="12">
        <v>3.51</v>
      </c>
      <c r="J270" s="12">
        <f t="shared" ref="J270:J287" si="22">TRUNC(H270*I270,2)</f>
        <v>0.24</v>
      </c>
    </row>
    <row r="271" spans="1:10" ht="25.5" x14ac:dyDescent="0.2">
      <c r="A271" s="78" t="s">
        <v>20</v>
      </c>
      <c r="B271" s="9" t="s">
        <v>277</v>
      </c>
      <c r="C271" s="78" t="s">
        <v>70</v>
      </c>
      <c r="D271" s="78" t="s">
        <v>278</v>
      </c>
      <c r="E271" s="261" t="s">
        <v>275</v>
      </c>
      <c r="F271" s="261"/>
      <c r="G271" s="10" t="s">
        <v>276</v>
      </c>
      <c r="H271" s="11">
        <v>2.7</v>
      </c>
      <c r="I271" s="12">
        <v>3.63</v>
      </c>
      <c r="J271" s="12">
        <f t="shared" si="22"/>
        <v>9.8000000000000007</v>
      </c>
    </row>
    <row r="272" spans="1:10" ht="25.5" x14ac:dyDescent="0.2">
      <c r="A272" s="78" t="s">
        <v>20</v>
      </c>
      <c r="B272" s="9" t="s">
        <v>308</v>
      </c>
      <c r="C272" s="78" t="s">
        <v>70</v>
      </c>
      <c r="D272" s="78" t="s">
        <v>309</v>
      </c>
      <c r="E272" s="261" t="s">
        <v>275</v>
      </c>
      <c r="F272" s="261"/>
      <c r="G272" s="10" t="s">
        <v>276</v>
      </c>
      <c r="H272" s="11">
        <v>2.63</v>
      </c>
      <c r="I272" s="12">
        <v>3.48</v>
      </c>
      <c r="J272" s="12">
        <f t="shared" si="22"/>
        <v>9.15</v>
      </c>
    </row>
    <row r="273" spans="1:10" x14ac:dyDescent="0.2">
      <c r="A273" s="75" t="s">
        <v>38</v>
      </c>
      <c r="B273" s="14" t="s">
        <v>310</v>
      </c>
      <c r="C273" s="75" t="s">
        <v>70</v>
      </c>
      <c r="D273" s="75" t="s">
        <v>311</v>
      </c>
      <c r="E273" s="265" t="s">
        <v>84</v>
      </c>
      <c r="F273" s="265"/>
      <c r="G273" s="15" t="s">
        <v>73</v>
      </c>
      <c r="H273" s="16">
        <v>0.43</v>
      </c>
      <c r="I273" s="17">
        <v>16.29</v>
      </c>
      <c r="J273" s="17">
        <f t="shared" si="22"/>
        <v>7</v>
      </c>
    </row>
    <row r="274" spans="1:10" x14ac:dyDescent="0.2">
      <c r="A274" s="75" t="s">
        <v>38</v>
      </c>
      <c r="B274" s="14" t="s">
        <v>312</v>
      </c>
      <c r="C274" s="75" t="s">
        <v>70</v>
      </c>
      <c r="D274" s="75" t="s">
        <v>313</v>
      </c>
      <c r="E274" s="265" t="s">
        <v>84</v>
      </c>
      <c r="F274" s="265"/>
      <c r="G274" s="15" t="s">
        <v>176</v>
      </c>
      <c r="H274" s="16">
        <v>0.96</v>
      </c>
      <c r="I274" s="17">
        <v>10.27</v>
      </c>
      <c r="J274" s="17">
        <f t="shared" si="22"/>
        <v>9.85</v>
      </c>
    </row>
    <row r="275" spans="1:10" x14ac:dyDescent="0.2">
      <c r="A275" s="75" t="s">
        <v>38</v>
      </c>
      <c r="B275" s="14" t="s">
        <v>314</v>
      </c>
      <c r="C275" s="75" t="s">
        <v>70</v>
      </c>
      <c r="D275" s="75" t="s">
        <v>315</v>
      </c>
      <c r="E275" s="265" t="s">
        <v>84</v>
      </c>
      <c r="F275" s="265"/>
      <c r="G275" s="15" t="s">
        <v>176</v>
      </c>
      <c r="H275" s="16">
        <v>4.75</v>
      </c>
      <c r="I275" s="17">
        <v>12.83</v>
      </c>
      <c r="J275" s="17">
        <f t="shared" si="22"/>
        <v>60.94</v>
      </c>
    </row>
    <row r="276" spans="1:10" x14ac:dyDescent="0.2">
      <c r="A276" s="75" t="s">
        <v>38</v>
      </c>
      <c r="B276" s="14" t="s">
        <v>316</v>
      </c>
      <c r="C276" s="75" t="s">
        <v>70</v>
      </c>
      <c r="D276" s="75" t="s">
        <v>317</v>
      </c>
      <c r="E276" s="265" t="s">
        <v>84</v>
      </c>
      <c r="F276" s="265"/>
      <c r="G276" s="15" t="s">
        <v>120</v>
      </c>
      <c r="H276" s="16">
        <v>0.14000000000000001</v>
      </c>
      <c r="I276" s="17">
        <v>64.56</v>
      </c>
      <c r="J276" s="17">
        <f t="shared" si="22"/>
        <v>9.0299999999999994</v>
      </c>
    </row>
    <row r="277" spans="1:10" x14ac:dyDescent="0.2">
      <c r="A277" s="75" t="s">
        <v>38</v>
      </c>
      <c r="B277" s="14" t="s">
        <v>318</v>
      </c>
      <c r="C277" s="75" t="s">
        <v>70</v>
      </c>
      <c r="D277" s="75" t="s">
        <v>319</v>
      </c>
      <c r="E277" s="265" t="s">
        <v>84</v>
      </c>
      <c r="F277" s="265"/>
      <c r="G277" s="15" t="s">
        <v>176</v>
      </c>
      <c r="H277" s="16">
        <v>0.25</v>
      </c>
      <c r="I277" s="17">
        <v>12.83</v>
      </c>
      <c r="J277" s="17">
        <f t="shared" si="22"/>
        <v>3.2</v>
      </c>
    </row>
    <row r="278" spans="1:10" x14ac:dyDescent="0.2">
      <c r="A278" s="75" t="s">
        <v>38</v>
      </c>
      <c r="B278" s="14" t="s">
        <v>320</v>
      </c>
      <c r="C278" s="75" t="s">
        <v>70</v>
      </c>
      <c r="D278" s="75" t="s">
        <v>321</v>
      </c>
      <c r="E278" s="265" t="s">
        <v>84</v>
      </c>
      <c r="F278" s="265"/>
      <c r="G278" s="15" t="s">
        <v>176</v>
      </c>
      <c r="H278" s="16">
        <v>0.99</v>
      </c>
      <c r="I278" s="17">
        <v>11.4</v>
      </c>
      <c r="J278" s="17">
        <f t="shared" si="22"/>
        <v>11.28</v>
      </c>
    </row>
    <row r="279" spans="1:10" x14ac:dyDescent="0.2">
      <c r="A279" s="75" t="s">
        <v>38</v>
      </c>
      <c r="B279" s="14" t="s">
        <v>322</v>
      </c>
      <c r="C279" s="75" t="s">
        <v>70</v>
      </c>
      <c r="D279" s="75" t="s">
        <v>323</v>
      </c>
      <c r="E279" s="265" t="s">
        <v>84</v>
      </c>
      <c r="F279" s="265"/>
      <c r="G279" s="15" t="s">
        <v>176</v>
      </c>
      <c r="H279" s="16">
        <v>1.96</v>
      </c>
      <c r="I279" s="17">
        <v>10.27</v>
      </c>
      <c r="J279" s="17">
        <f t="shared" si="22"/>
        <v>20.12</v>
      </c>
    </row>
    <row r="280" spans="1:10" ht="25.5" x14ac:dyDescent="0.2">
      <c r="A280" s="75" t="s">
        <v>38</v>
      </c>
      <c r="B280" s="14" t="s">
        <v>324</v>
      </c>
      <c r="C280" s="75" t="s">
        <v>22</v>
      </c>
      <c r="D280" s="75" t="s">
        <v>325</v>
      </c>
      <c r="E280" s="265" t="s">
        <v>84</v>
      </c>
      <c r="F280" s="265"/>
      <c r="G280" s="15" t="s">
        <v>85</v>
      </c>
      <c r="H280" s="16">
        <v>1.98</v>
      </c>
      <c r="I280" s="17">
        <v>10.47</v>
      </c>
      <c r="J280" s="17">
        <f t="shared" si="22"/>
        <v>20.73</v>
      </c>
    </row>
    <row r="281" spans="1:10" x14ac:dyDescent="0.2">
      <c r="A281" s="75" t="s">
        <v>38</v>
      </c>
      <c r="B281" s="14" t="s">
        <v>326</v>
      </c>
      <c r="C281" s="75" t="s">
        <v>22</v>
      </c>
      <c r="D281" s="75" t="s">
        <v>327</v>
      </c>
      <c r="E281" s="265" t="s">
        <v>84</v>
      </c>
      <c r="F281" s="265"/>
      <c r="G281" s="15" t="s">
        <v>85</v>
      </c>
      <c r="H281" s="16">
        <v>11.04</v>
      </c>
      <c r="I281" s="17">
        <v>34.659999999999997</v>
      </c>
      <c r="J281" s="17">
        <f t="shared" si="22"/>
        <v>382.64</v>
      </c>
    </row>
    <row r="282" spans="1:10" x14ac:dyDescent="0.2">
      <c r="A282" s="75" t="s">
        <v>38</v>
      </c>
      <c r="B282" s="14" t="s">
        <v>328</v>
      </c>
      <c r="C282" s="75" t="s">
        <v>22</v>
      </c>
      <c r="D282" s="75" t="s">
        <v>329</v>
      </c>
      <c r="E282" s="265" t="s">
        <v>84</v>
      </c>
      <c r="F282" s="265"/>
      <c r="G282" s="15" t="s">
        <v>85</v>
      </c>
      <c r="H282" s="16">
        <v>1.37</v>
      </c>
      <c r="I282" s="17">
        <v>36.1</v>
      </c>
      <c r="J282" s="17">
        <f t="shared" si="22"/>
        <v>49.45</v>
      </c>
    </row>
    <row r="283" spans="1:10" ht="51" x14ac:dyDescent="0.2">
      <c r="A283" s="75" t="s">
        <v>38</v>
      </c>
      <c r="B283" s="14" t="s">
        <v>330</v>
      </c>
      <c r="C283" s="75" t="s">
        <v>22</v>
      </c>
      <c r="D283" s="75" t="s">
        <v>331</v>
      </c>
      <c r="E283" s="265" t="s">
        <v>84</v>
      </c>
      <c r="F283" s="265"/>
      <c r="G283" s="15" t="s">
        <v>234</v>
      </c>
      <c r="H283" s="16">
        <v>7.0000000000000007E-2</v>
      </c>
      <c r="I283" s="17">
        <v>12.21</v>
      </c>
      <c r="J283" s="17">
        <f t="shared" si="22"/>
        <v>0.85</v>
      </c>
    </row>
    <row r="284" spans="1:10" x14ac:dyDescent="0.2">
      <c r="A284" s="75" t="s">
        <v>38</v>
      </c>
      <c r="B284" s="14" t="s">
        <v>281</v>
      </c>
      <c r="C284" s="75" t="s">
        <v>22</v>
      </c>
      <c r="D284" s="75" t="s">
        <v>282</v>
      </c>
      <c r="E284" s="265" t="s">
        <v>124</v>
      </c>
      <c r="F284" s="265"/>
      <c r="G284" s="15" t="s">
        <v>25</v>
      </c>
      <c r="H284" s="16">
        <v>7.0000000000000007E-2</v>
      </c>
      <c r="I284" s="17">
        <v>19.55</v>
      </c>
      <c r="J284" s="17">
        <f t="shared" si="22"/>
        <v>1.36</v>
      </c>
    </row>
    <row r="285" spans="1:10" x14ac:dyDescent="0.2">
      <c r="A285" s="75" t="s">
        <v>38</v>
      </c>
      <c r="B285" s="14" t="s">
        <v>283</v>
      </c>
      <c r="C285" s="75" t="s">
        <v>22</v>
      </c>
      <c r="D285" s="75" t="s">
        <v>284</v>
      </c>
      <c r="E285" s="265" t="s">
        <v>124</v>
      </c>
      <c r="F285" s="265"/>
      <c r="G285" s="15" t="s">
        <v>25</v>
      </c>
      <c r="H285" s="16">
        <v>2.7</v>
      </c>
      <c r="I285" s="17">
        <v>12.11</v>
      </c>
      <c r="J285" s="17">
        <f t="shared" si="22"/>
        <v>32.69</v>
      </c>
    </row>
    <row r="286" spans="1:10" x14ac:dyDescent="0.2">
      <c r="A286" s="75" t="s">
        <v>38</v>
      </c>
      <c r="B286" s="14" t="s">
        <v>332</v>
      </c>
      <c r="C286" s="75" t="s">
        <v>22</v>
      </c>
      <c r="D286" s="75" t="s">
        <v>333</v>
      </c>
      <c r="E286" s="265" t="s">
        <v>124</v>
      </c>
      <c r="F286" s="265"/>
      <c r="G286" s="15" t="s">
        <v>25</v>
      </c>
      <c r="H286" s="16">
        <v>2.63</v>
      </c>
      <c r="I286" s="17">
        <v>19.55</v>
      </c>
      <c r="J286" s="17">
        <f t="shared" si="22"/>
        <v>51.41</v>
      </c>
    </row>
    <row r="287" spans="1:10" ht="26.25" thickBot="1" x14ac:dyDescent="0.25">
      <c r="A287" s="75" t="s">
        <v>38</v>
      </c>
      <c r="B287" s="14" t="s">
        <v>334</v>
      </c>
      <c r="C287" s="75" t="s">
        <v>22</v>
      </c>
      <c r="D287" s="75" t="s">
        <v>335</v>
      </c>
      <c r="E287" s="265" t="s">
        <v>84</v>
      </c>
      <c r="F287" s="265"/>
      <c r="G287" s="15" t="s">
        <v>90</v>
      </c>
      <c r="H287" s="16">
        <v>1.45</v>
      </c>
      <c r="I287" s="17">
        <v>100.84</v>
      </c>
      <c r="J287" s="17">
        <f t="shared" si="22"/>
        <v>146.21</v>
      </c>
    </row>
    <row r="288" spans="1:10" ht="15" thickTop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</row>
    <row r="289" spans="1:10" ht="15" x14ac:dyDescent="0.2">
      <c r="A289" s="76" t="s">
        <v>336</v>
      </c>
      <c r="B289" s="79" t="s">
        <v>9</v>
      </c>
      <c r="C289" s="76" t="s">
        <v>10</v>
      </c>
      <c r="D289" s="76" t="s">
        <v>11</v>
      </c>
      <c r="E289" s="262" t="s">
        <v>12</v>
      </c>
      <c r="F289" s="262"/>
      <c r="G289" s="80" t="s">
        <v>13</v>
      </c>
      <c r="H289" s="79" t="s">
        <v>14</v>
      </c>
      <c r="I289" s="79" t="s">
        <v>1550</v>
      </c>
      <c r="J289" s="79" t="s">
        <v>1551</v>
      </c>
    </row>
    <row r="290" spans="1:10" ht="25.5" x14ac:dyDescent="0.2">
      <c r="A290" s="77" t="s">
        <v>15</v>
      </c>
      <c r="B290" s="5" t="s">
        <v>337</v>
      </c>
      <c r="C290" s="77" t="s">
        <v>16</v>
      </c>
      <c r="D290" s="77" t="s">
        <v>338</v>
      </c>
      <c r="E290" s="263" t="s">
        <v>24</v>
      </c>
      <c r="F290" s="263"/>
      <c r="G290" s="6" t="s">
        <v>19</v>
      </c>
      <c r="H290" s="7">
        <v>1</v>
      </c>
      <c r="I290" s="8"/>
      <c r="J290" s="8">
        <f>SUM(J291:J305)</f>
        <v>1007.1400000000001</v>
      </c>
    </row>
    <row r="291" spans="1:10" ht="25.5" x14ac:dyDescent="0.2">
      <c r="A291" s="78" t="s">
        <v>20</v>
      </c>
      <c r="B291" s="9" t="s">
        <v>339</v>
      </c>
      <c r="C291" s="78" t="s">
        <v>22</v>
      </c>
      <c r="D291" s="78" t="s">
        <v>340</v>
      </c>
      <c r="E291" s="261" t="s">
        <v>24</v>
      </c>
      <c r="F291" s="261"/>
      <c r="G291" s="10" t="s">
        <v>25</v>
      </c>
      <c r="H291" s="11">
        <v>2</v>
      </c>
      <c r="I291" s="12">
        <v>27.92</v>
      </c>
      <c r="J291" s="12">
        <f t="shared" ref="J291:J305" si="23">TRUNC(H291*I291,2)</f>
        <v>55.84</v>
      </c>
    </row>
    <row r="292" spans="1:10" ht="25.5" x14ac:dyDescent="0.2">
      <c r="A292" s="78" t="s">
        <v>20</v>
      </c>
      <c r="B292" s="9" t="s">
        <v>341</v>
      </c>
      <c r="C292" s="78" t="s">
        <v>22</v>
      </c>
      <c r="D292" s="78" t="s">
        <v>342</v>
      </c>
      <c r="E292" s="261" t="s">
        <v>24</v>
      </c>
      <c r="F292" s="261"/>
      <c r="G292" s="10" t="s">
        <v>25</v>
      </c>
      <c r="H292" s="11">
        <v>2</v>
      </c>
      <c r="I292" s="12">
        <v>20.29</v>
      </c>
      <c r="J292" s="12">
        <f t="shared" si="23"/>
        <v>40.58</v>
      </c>
    </row>
    <row r="293" spans="1:10" x14ac:dyDescent="0.2">
      <c r="A293" s="75" t="s">
        <v>38</v>
      </c>
      <c r="B293" s="14" t="s">
        <v>343</v>
      </c>
      <c r="C293" s="75" t="s">
        <v>70</v>
      </c>
      <c r="D293" s="75" t="s">
        <v>344</v>
      </c>
      <c r="E293" s="265" t="s">
        <v>84</v>
      </c>
      <c r="F293" s="265"/>
      <c r="G293" s="15" t="s">
        <v>120</v>
      </c>
      <c r="H293" s="16">
        <v>1</v>
      </c>
      <c r="I293" s="17">
        <v>570.44000000000005</v>
      </c>
      <c r="J293" s="17">
        <f t="shared" si="23"/>
        <v>570.44000000000005</v>
      </c>
    </row>
    <row r="294" spans="1:10" ht="25.5" x14ac:dyDescent="0.2">
      <c r="A294" s="75" t="s">
        <v>38</v>
      </c>
      <c r="B294" s="14" t="s">
        <v>345</v>
      </c>
      <c r="C294" s="75" t="s">
        <v>22</v>
      </c>
      <c r="D294" s="75" t="s">
        <v>346</v>
      </c>
      <c r="E294" s="265" t="s">
        <v>84</v>
      </c>
      <c r="F294" s="265"/>
      <c r="G294" s="15" t="s">
        <v>234</v>
      </c>
      <c r="H294" s="16">
        <v>1</v>
      </c>
      <c r="I294" s="17">
        <v>73.77</v>
      </c>
      <c r="J294" s="17">
        <f t="shared" si="23"/>
        <v>73.77</v>
      </c>
    </row>
    <row r="295" spans="1:10" ht="25.5" x14ac:dyDescent="0.2">
      <c r="A295" s="75" t="s">
        <v>38</v>
      </c>
      <c r="B295" s="14" t="s">
        <v>347</v>
      </c>
      <c r="C295" s="75" t="s">
        <v>22</v>
      </c>
      <c r="D295" s="75" t="s">
        <v>348</v>
      </c>
      <c r="E295" s="265" t="s">
        <v>84</v>
      </c>
      <c r="F295" s="265"/>
      <c r="G295" s="15" t="s">
        <v>234</v>
      </c>
      <c r="H295" s="16">
        <v>1</v>
      </c>
      <c r="I295" s="17">
        <v>34.71</v>
      </c>
      <c r="J295" s="17">
        <f t="shared" si="23"/>
        <v>34.71</v>
      </c>
    </row>
    <row r="296" spans="1:10" ht="25.5" x14ac:dyDescent="0.2">
      <c r="A296" s="75" t="s">
        <v>38</v>
      </c>
      <c r="B296" s="14" t="s">
        <v>349</v>
      </c>
      <c r="C296" s="75" t="s">
        <v>22</v>
      </c>
      <c r="D296" s="75" t="s">
        <v>350</v>
      </c>
      <c r="E296" s="265" t="s">
        <v>84</v>
      </c>
      <c r="F296" s="265"/>
      <c r="G296" s="15" t="s">
        <v>234</v>
      </c>
      <c r="H296" s="16">
        <v>3</v>
      </c>
      <c r="I296" s="17">
        <v>5.84</v>
      </c>
      <c r="J296" s="17">
        <f t="shared" si="23"/>
        <v>17.52</v>
      </c>
    </row>
    <row r="297" spans="1:10" x14ac:dyDescent="0.2">
      <c r="A297" s="75" t="s">
        <v>38</v>
      </c>
      <c r="B297" s="14" t="s">
        <v>351</v>
      </c>
      <c r="C297" s="75" t="s">
        <v>22</v>
      </c>
      <c r="D297" s="75" t="s">
        <v>352</v>
      </c>
      <c r="E297" s="265" t="s">
        <v>84</v>
      </c>
      <c r="F297" s="265"/>
      <c r="G297" s="15" t="s">
        <v>90</v>
      </c>
      <c r="H297" s="16">
        <v>6</v>
      </c>
      <c r="I297" s="17">
        <v>6.67</v>
      </c>
      <c r="J297" s="17">
        <f t="shared" si="23"/>
        <v>40.020000000000003</v>
      </c>
    </row>
    <row r="298" spans="1:10" x14ac:dyDescent="0.2">
      <c r="A298" s="75" t="s">
        <v>38</v>
      </c>
      <c r="B298" s="14" t="s">
        <v>353</v>
      </c>
      <c r="C298" s="75" t="s">
        <v>22</v>
      </c>
      <c r="D298" s="75" t="s">
        <v>354</v>
      </c>
      <c r="E298" s="265" t="s">
        <v>84</v>
      </c>
      <c r="F298" s="265"/>
      <c r="G298" s="15" t="s">
        <v>90</v>
      </c>
      <c r="H298" s="16">
        <v>2</v>
      </c>
      <c r="I298" s="17">
        <v>3.43</v>
      </c>
      <c r="J298" s="17">
        <f t="shared" si="23"/>
        <v>6.86</v>
      </c>
    </row>
    <row r="299" spans="1:10" ht="25.5" x14ac:dyDescent="0.2">
      <c r="A299" s="75" t="s">
        <v>38</v>
      </c>
      <c r="B299" s="14" t="s">
        <v>355</v>
      </c>
      <c r="C299" s="75" t="s">
        <v>22</v>
      </c>
      <c r="D299" s="75" t="s">
        <v>356</v>
      </c>
      <c r="E299" s="265" t="s">
        <v>84</v>
      </c>
      <c r="F299" s="265"/>
      <c r="G299" s="15" t="s">
        <v>234</v>
      </c>
      <c r="H299" s="16">
        <v>2</v>
      </c>
      <c r="I299" s="17">
        <v>2.4</v>
      </c>
      <c r="J299" s="17">
        <f t="shared" si="23"/>
        <v>4.8</v>
      </c>
    </row>
    <row r="300" spans="1:10" x14ac:dyDescent="0.2">
      <c r="A300" s="75" t="s">
        <v>38</v>
      </c>
      <c r="B300" s="14" t="s">
        <v>357</v>
      </c>
      <c r="C300" s="75" t="s">
        <v>22</v>
      </c>
      <c r="D300" s="75" t="s">
        <v>358</v>
      </c>
      <c r="E300" s="265" t="s">
        <v>84</v>
      </c>
      <c r="F300" s="265"/>
      <c r="G300" s="15" t="s">
        <v>234</v>
      </c>
      <c r="H300" s="16">
        <v>2</v>
      </c>
      <c r="I300" s="17">
        <v>1.22</v>
      </c>
      <c r="J300" s="17">
        <f t="shared" si="23"/>
        <v>2.44</v>
      </c>
    </row>
    <row r="301" spans="1:10" x14ac:dyDescent="0.2">
      <c r="A301" s="75" t="s">
        <v>38</v>
      </c>
      <c r="B301" s="14" t="s">
        <v>359</v>
      </c>
      <c r="C301" s="75" t="s">
        <v>22</v>
      </c>
      <c r="D301" s="75" t="s">
        <v>360</v>
      </c>
      <c r="E301" s="265" t="s">
        <v>84</v>
      </c>
      <c r="F301" s="265"/>
      <c r="G301" s="15" t="s">
        <v>234</v>
      </c>
      <c r="H301" s="16">
        <v>6</v>
      </c>
      <c r="I301" s="17">
        <v>1.02</v>
      </c>
      <c r="J301" s="17">
        <f t="shared" si="23"/>
        <v>6.12</v>
      </c>
    </row>
    <row r="302" spans="1:10" ht="25.5" x14ac:dyDescent="0.2">
      <c r="A302" s="75" t="s">
        <v>38</v>
      </c>
      <c r="B302" s="14" t="s">
        <v>361</v>
      </c>
      <c r="C302" s="75" t="s">
        <v>22</v>
      </c>
      <c r="D302" s="75" t="s">
        <v>362</v>
      </c>
      <c r="E302" s="265" t="s">
        <v>84</v>
      </c>
      <c r="F302" s="265"/>
      <c r="G302" s="15" t="s">
        <v>234</v>
      </c>
      <c r="H302" s="16">
        <v>1</v>
      </c>
      <c r="I302" s="17">
        <v>31.07</v>
      </c>
      <c r="J302" s="17">
        <f t="shared" si="23"/>
        <v>31.07</v>
      </c>
    </row>
    <row r="303" spans="1:10" ht="38.25" x14ac:dyDescent="0.2">
      <c r="A303" s="75" t="s">
        <v>38</v>
      </c>
      <c r="B303" s="14" t="s">
        <v>363</v>
      </c>
      <c r="C303" s="75" t="s">
        <v>22</v>
      </c>
      <c r="D303" s="75" t="s">
        <v>364</v>
      </c>
      <c r="E303" s="265" t="s">
        <v>84</v>
      </c>
      <c r="F303" s="265"/>
      <c r="G303" s="15" t="s">
        <v>234</v>
      </c>
      <c r="H303" s="16">
        <v>1</v>
      </c>
      <c r="I303" s="17">
        <v>89.11</v>
      </c>
      <c r="J303" s="17">
        <f t="shared" si="23"/>
        <v>89.11</v>
      </c>
    </row>
    <row r="304" spans="1:10" x14ac:dyDescent="0.2">
      <c r="A304" s="75" t="s">
        <v>38</v>
      </c>
      <c r="B304" s="14" t="s">
        <v>365</v>
      </c>
      <c r="C304" s="75" t="s">
        <v>70</v>
      </c>
      <c r="D304" s="75" t="s">
        <v>366</v>
      </c>
      <c r="E304" s="265" t="s">
        <v>84</v>
      </c>
      <c r="F304" s="265"/>
      <c r="G304" s="15" t="s">
        <v>73</v>
      </c>
      <c r="H304" s="16">
        <v>3</v>
      </c>
      <c r="I304" s="17">
        <v>5.22</v>
      </c>
      <c r="J304" s="17">
        <f t="shared" si="23"/>
        <v>15.66</v>
      </c>
    </row>
    <row r="305" spans="1:10" ht="26.25" thickBot="1" x14ac:dyDescent="0.25">
      <c r="A305" s="75" t="s">
        <v>38</v>
      </c>
      <c r="B305" s="14" t="s">
        <v>367</v>
      </c>
      <c r="C305" s="75" t="s">
        <v>70</v>
      </c>
      <c r="D305" s="75" t="s">
        <v>368</v>
      </c>
      <c r="E305" s="265" t="s">
        <v>84</v>
      </c>
      <c r="F305" s="265"/>
      <c r="G305" s="15" t="s">
        <v>120</v>
      </c>
      <c r="H305" s="16">
        <v>1</v>
      </c>
      <c r="I305" s="17">
        <v>18.2</v>
      </c>
      <c r="J305" s="17">
        <f t="shared" si="23"/>
        <v>18.2</v>
      </c>
    </row>
    <row r="306" spans="1:10" ht="15" thickTop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</row>
    <row r="307" spans="1:10" ht="15" x14ac:dyDescent="0.2">
      <c r="A307" s="76" t="s">
        <v>369</v>
      </c>
      <c r="B307" s="79" t="s">
        <v>9</v>
      </c>
      <c r="C307" s="76" t="s">
        <v>10</v>
      </c>
      <c r="D307" s="76" t="s">
        <v>11</v>
      </c>
      <c r="E307" s="262" t="s">
        <v>12</v>
      </c>
      <c r="F307" s="262"/>
      <c r="G307" s="80" t="s">
        <v>13</v>
      </c>
      <c r="H307" s="79" t="s">
        <v>14</v>
      </c>
      <c r="I307" s="79" t="s">
        <v>1550</v>
      </c>
      <c r="J307" s="79" t="s">
        <v>1551</v>
      </c>
    </row>
    <row r="308" spans="1:10" ht="25.5" x14ac:dyDescent="0.2">
      <c r="A308" s="77" t="s">
        <v>15</v>
      </c>
      <c r="B308" s="5" t="s">
        <v>370</v>
      </c>
      <c r="C308" s="77" t="s">
        <v>70</v>
      </c>
      <c r="D308" s="77" t="s">
        <v>371</v>
      </c>
      <c r="E308" s="263" t="s">
        <v>372</v>
      </c>
      <c r="F308" s="263"/>
      <c r="G308" s="6" t="s">
        <v>120</v>
      </c>
      <c r="H308" s="7">
        <v>1</v>
      </c>
      <c r="I308" s="8"/>
      <c r="J308" s="8">
        <f>SUM(J309:J315)</f>
        <v>1027.98</v>
      </c>
    </row>
    <row r="309" spans="1:10" ht="25.5" x14ac:dyDescent="0.2">
      <c r="A309" s="78" t="s">
        <v>20</v>
      </c>
      <c r="B309" s="9" t="s">
        <v>373</v>
      </c>
      <c r="C309" s="78" t="s">
        <v>70</v>
      </c>
      <c r="D309" s="78" t="s">
        <v>374</v>
      </c>
      <c r="E309" s="261" t="s">
        <v>263</v>
      </c>
      <c r="F309" s="261"/>
      <c r="G309" s="10" t="s">
        <v>133</v>
      </c>
      <c r="H309" s="11">
        <v>0.05</v>
      </c>
      <c r="I309" s="12">
        <v>507.26</v>
      </c>
      <c r="J309" s="12">
        <f t="shared" ref="J309:J315" si="24">TRUNC(H309*I309,2)</f>
        <v>25.36</v>
      </c>
    </row>
    <row r="310" spans="1:10" ht="25.5" x14ac:dyDescent="0.2">
      <c r="A310" s="78" t="s">
        <v>20</v>
      </c>
      <c r="B310" s="9" t="s">
        <v>375</v>
      </c>
      <c r="C310" s="78" t="s">
        <v>70</v>
      </c>
      <c r="D310" s="78" t="s">
        <v>376</v>
      </c>
      <c r="E310" s="261" t="s">
        <v>377</v>
      </c>
      <c r="F310" s="261"/>
      <c r="G310" s="10" t="s">
        <v>133</v>
      </c>
      <c r="H310" s="11">
        <v>0.25</v>
      </c>
      <c r="I310" s="12">
        <v>47.22</v>
      </c>
      <c r="J310" s="12">
        <f t="shared" si="24"/>
        <v>11.8</v>
      </c>
    </row>
    <row r="311" spans="1:10" ht="25.5" x14ac:dyDescent="0.2">
      <c r="A311" s="78" t="s">
        <v>20</v>
      </c>
      <c r="B311" s="9" t="s">
        <v>277</v>
      </c>
      <c r="C311" s="78" t="s">
        <v>70</v>
      </c>
      <c r="D311" s="78" t="s">
        <v>278</v>
      </c>
      <c r="E311" s="261" t="s">
        <v>275</v>
      </c>
      <c r="F311" s="261"/>
      <c r="G311" s="10" t="s">
        <v>276</v>
      </c>
      <c r="H311" s="11">
        <v>2.2000000000000002</v>
      </c>
      <c r="I311" s="12">
        <v>3.63</v>
      </c>
      <c r="J311" s="12">
        <f t="shared" si="24"/>
        <v>7.98</v>
      </c>
    </row>
    <row r="312" spans="1:10" ht="25.5" x14ac:dyDescent="0.2">
      <c r="A312" s="78" t="s">
        <v>20</v>
      </c>
      <c r="B312" s="9" t="s">
        <v>273</v>
      </c>
      <c r="C312" s="78" t="s">
        <v>70</v>
      </c>
      <c r="D312" s="78" t="s">
        <v>274</v>
      </c>
      <c r="E312" s="261" t="s">
        <v>275</v>
      </c>
      <c r="F312" s="261"/>
      <c r="G312" s="10" t="s">
        <v>276</v>
      </c>
      <c r="H312" s="11">
        <v>2.2000000000000002</v>
      </c>
      <c r="I312" s="12">
        <v>3.51</v>
      </c>
      <c r="J312" s="12">
        <f t="shared" si="24"/>
        <v>7.72</v>
      </c>
    </row>
    <row r="313" spans="1:10" x14ac:dyDescent="0.2">
      <c r="A313" s="75" t="s">
        <v>38</v>
      </c>
      <c r="B313" s="14" t="s">
        <v>378</v>
      </c>
      <c r="C313" s="75" t="s">
        <v>70</v>
      </c>
      <c r="D313" s="75" t="s">
        <v>379</v>
      </c>
      <c r="E313" s="265" t="s">
        <v>84</v>
      </c>
      <c r="F313" s="265"/>
      <c r="G313" s="15" t="s">
        <v>120</v>
      </c>
      <c r="H313" s="16">
        <v>1</v>
      </c>
      <c r="I313" s="17">
        <v>905.47</v>
      </c>
      <c r="J313" s="17">
        <f t="shared" si="24"/>
        <v>905.47</v>
      </c>
    </row>
    <row r="314" spans="1:10" x14ac:dyDescent="0.2">
      <c r="A314" s="75" t="s">
        <v>38</v>
      </c>
      <c r="B314" s="14" t="s">
        <v>281</v>
      </c>
      <c r="C314" s="75" t="s">
        <v>22</v>
      </c>
      <c r="D314" s="75" t="s">
        <v>282</v>
      </c>
      <c r="E314" s="265" t="s">
        <v>124</v>
      </c>
      <c r="F314" s="265"/>
      <c r="G314" s="15" t="s">
        <v>25</v>
      </c>
      <c r="H314" s="16">
        <v>2.2000000000000002</v>
      </c>
      <c r="I314" s="17">
        <v>19.55</v>
      </c>
      <c r="J314" s="17">
        <f t="shared" si="24"/>
        <v>43.01</v>
      </c>
    </row>
    <row r="315" spans="1:10" ht="15" thickBot="1" x14ac:dyDescent="0.25">
      <c r="A315" s="75" t="s">
        <v>38</v>
      </c>
      <c r="B315" s="14" t="s">
        <v>283</v>
      </c>
      <c r="C315" s="75" t="s">
        <v>22</v>
      </c>
      <c r="D315" s="75" t="s">
        <v>284</v>
      </c>
      <c r="E315" s="265" t="s">
        <v>124</v>
      </c>
      <c r="F315" s="265"/>
      <c r="G315" s="15" t="s">
        <v>25</v>
      </c>
      <c r="H315" s="16">
        <v>2.2000000000000002</v>
      </c>
      <c r="I315" s="17">
        <v>12.11</v>
      </c>
      <c r="J315" s="17">
        <f t="shared" si="24"/>
        <v>26.64</v>
      </c>
    </row>
    <row r="316" spans="1:10" ht="15" thickTop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</row>
    <row r="317" spans="1:10" ht="15" x14ac:dyDescent="0.2">
      <c r="A317" s="76" t="s">
        <v>380</v>
      </c>
      <c r="B317" s="79" t="s">
        <v>9</v>
      </c>
      <c r="C317" s="76" t="s">
        <v>10</v>
      </c>
      <c r="D317" s="76" t="s">
        <v>11</v>
      </c>
      <c r="E317" s="262" t="s">
        <v>12</v>
      </c>
      <c r="F317" s="262"/>
      <c r="G317" s="80" t="s">
        <v>13</v>
      </c>
      <c r="H317" s="79" t="s">
        <v>14</v>
      </c>
      <c r="I317" s="79" t="s">
        <v>1550</v>
      </c>
      <c r="J317" s="79" t="s">
        <v>1551</v>
      </c>
    </row>
    <row r="318" spans="1:10" ht="38.25" x14ac:dyDescent="0.2">
      <c r="A318" s="77" t="s">
        <v>15</v>
      </c>
      <c r="B318" s="5" t="s">
        <v>381</v>
      </c>
      <c r="C318" s="77" t="s">
        <v>16</v>
      </c>
      <c r="D318" s="77" t="s">
        <v>382</v>
      </c>
      <c r="E318" s="263" t="s">
        <v>383</v>
      </c>
      <c r="F318" s="263"/>
      <c r="G318" s="6" t="s">
        <v>384</v>
      </c>
      <c r="H318" s="7">
        <v>1</v>
      </c>
      <c r="I318" s="8"/>
      <c r="J318" s="8">
        <f>SUM(J319:J340)</f>
        <v>21062.750000000004</v>
      </c>
    </row>
    <row r="319" spans="1:10" ht="51" x14ac:dyDescent="0.2">
      <c r="A319" s="78" t="s">
        <v>20</v>
      </c>
      <c r="B319" s="9" t="s">
        <v>385</v>
      </c>
      <c r="C319" s="78" t="s">
        <v>22</v>
      </c>
      <c r="D319" s="78" t="s">
        <v>386</v>
      </c>
      <c r="E319" s="261" t="s">
        <v>110</v>
      </c>
      <c r="F319" s="261"/>
      <c r="G319" s="10" t="s">
        <v>111</v>
      </c>
      <c r="H319" s="11">
        <v>4</v>
      </c>
      <c r="I319" s="12">
        <v>278.11</v>
      </c>
      <c r="J319" s="12">
        <f t="shared" ref="J319:J340" si="25">TRUNC(H319*I319,2)</f>
        <v>1112.44</v>
      </c>
    </row>
    <row r="320" spans="1:10" ht="51" x14ac:dyDescent="0.2">
      <c r="A320" s="78" t="s">
        <v>20</v>
      </c>
      <c r="B320" s="9" t="s">
        <v>387</v>
      </c>
      <c r="C320" s="78" t="s">
        <v>22</v>
      </c>
      <c r="D320" s="78" t="s">
        <v>388</v>
      </c>
      <c r="E320" s="261" t="s">
        <v>110</v>
      </c>
      <c r="F320" s="261"/>
      <c r="G320" s="10" t="s">
        <v>111</v>
      </c>
      <c r="H320" s="11">
        <v>8</v>
      </c>
      <c r="I320" s="12">
        <v>147.28</v>
      </c>
      <c r="J320" s="12">
        <f t="shared" si="25"/>
        <v>1178.24</v>
      </c>
    </row>
    <row r="321" spans="1:10" ht="25.5" x14ac:dyDescent="0.2">
      <c r="A321" s="78" t="s">
        <v>20</v>
      </c>
      <c r="B321" s="9" t="s">
        <v>389</v>
      </c>
      <c r="C321" s="78" t="s">
        <v>22</v>
      </c>
      <c r="D321" s="78" t="s">
        <v>390</v>
      </c>
      <c r="E321" s="261" t="s">
        <v>24</v>
      </c>
      <c r="F321" s="261"/>
      <c r="G321" s="10" t="s">
        <v>25</v>
      </c>
      <c r="H321" s="11">
        <v>16</v>
      </c>
      <c r="I321" s="12">
        <v>109.41</v>
      </c>
      <c r="J321" s="12">
        <f t="shared" si="25"/>
        <v>1750.56</v>
      </c>
    </row>
    <row r="322" spans="1:10" ht="25.5" x14ac:dyDescent="0.2">
      <c r="A322" s="78" t="s">
        <v>20</v>
      </c>
      <c r="B322" s="9" t="s">
        <v>339</v>
      </c>
      <c r="C322" s="78" t="s">
        <v>22</v>
      </c>
      <c r="D322" s="78" t="s">
        <v>340</v>
      </c>
      <c r="E322" s="261" t="s">
        <v>24</v>
      </c>
      <c r="F322" s="261"/>
      <c r="G322" s="10" t="s">
        <v>25</v>
      </c>
      <c r="H322" s="11">
        <v>24</v>
      </c>
      <c r="I322" s="12">
        <v>27.92</v>
      </c>
      <c r="J322" s="12">
        <f t="shared" si="25"/>
        <v>670.08</v>
      </c>
    </row>
    <row r="323" spans="1:10" ht="25.5" x14ac:dyDescent="0.2">
      <c r="A323" s="78" t="s">
        <v>20</v>
      </c>
      <c r="B323" s="9" t="s">
        <v>341</v>
      </c>
      <c r="C323" s="78" t="s">
        <v>22</v>
      </c>
      <c r="D323" s="78" t="s">
        <v>342</v>
      </c>
      <c r="E323" s="261" t="s">
        <v>24</v>
      </c>
      <c r="F323" s="261"/>
      <c r="G323" s="10" t="s">
        <v>25</v>
      </c>
      <c r="H323" s="11">
        <v>24</v>
      </c>
      <c r="I323" s="12">
        <v>20.29</v>
      </c>
      <c r="J323" s="12">
        <f t="shared" si="25"/>
        <v>486.96</v>
      </c>
    </row>
    <row r="324" spans="1:10" x14ac:dyDescent="0.2">
      <c r="A324" s="75" t="s">
        <v>38</v>
      </c>
      <c r="B324" s="14" t="s">
        <v>391</v>
      </c>
      <c r="C324" s="75" t="s">
        <v>70</v>
      </c>
      <c r="D324" s="75" t="s">
        <v>392</v>
      </c>
      <c r="E324" s="265" t="s">
        <v>84</v>
      </c>
      <c r="F324" s="265"/>
      <c r="G324" s="15" t="s">
        <v>73</v>
      </c>
      <c r="H324" s="16">
        <v>200</v>
      </c>
      <c r="I324" s="17">
        <v>7.3</v>
      </c>
      <c r="J324" s="17">
        <f t="shared" si="25"/>
        <v>1460</v>
      </c>
    </row>
    <row r="325" spans="1:10" x14ac:dyDescent="0.2">
      <c r="A325" s="75" t="s">
        <v>38</v>
      </c>
      <c r="B325" s="14" t="s">
        <v>391</v>
      </c>
      <c r="C325" s="75" t="s">
        <v>70</v>
      </c>
      <c r="D325" s="75" t="s">
        <v>392</v>
      </c>
      <c r="E325" s="265" t="s">
        <v>84</v>
      </c>
      <c r="F325" s="265"/>
      <c r="G325" s="15" t="s">
        <v>73</v>
      </c>
      <c r="H325" s="16">
        <v>200</v>
      </c>
      <c r="I325" s="17">
        <v>7.3</v>
      </c>
      <c r="J325" s="17">
        <f t="shared" si="25"/>
        <v>1460</v>
      </c>
    </row>
    <row r="326" spans="1:10" x14ac:dyDescent="0.2">
      <c r="A326" s="75" t="s">
        <v>38</v>
      </c>
      <c r="B326" s="14" t="s">
        <v>391</v>
      </c>
      <c r="C326" s="75" t="s">
        <v>70</v>
      </c>
      <c r="D326" s="75" t="s">
        <v>392</v>
      </c>
      <c r="E326" s="265" t="s">
        <v>84</v>
      </c>
      <c r="F326" s="265"/>
      <c r="G326" s="15" t="s">
        <v>73</v>
      </c>
      <c r="H326" s="16">
        <v>200</v>
      </c>
      <c r="I326" s="17">
        <v>7.3</v>
      </c>
      <c r="J326" s="17">
        <f t="shared" si="25"/>
        <v>1460</v>
      </c>
    </row>
    <row r="327" spans="1:10" ht="38.25" x14ac:dyDescent="0.2">
      <c r="A327" s="75" t="s">
        <v>38</v>
      </c>
      <c r="B327" s="14" t="s">
        <v>393</v>
      </c>
      <c r="C327" s="75" t="s">
        <v>22</v>
      </c>
      <c r="D327" s="75" t="s">
        <v>394</v>
      </c>
      <c r="E327" s="265" t="s">
        <v>84</v>
      </c>
      <c r="F327" s="265"/>
      <c r="G327" s="15" t="s">
        <v>90</v>
      </c>
      <c r="H327" s="16">
        <v>130</v>
      </c>
      <c r="I327" s="17">
        <v>7.93</v>
      </c>
      <c r="J327" s="17">
        <f t="shared" si="25"/>
        <v>1030.9000000000001</v>
      </c>
    </row>
    <row r="328" spans="1:10" x14ac:dyDescent="0.2">
      <c r="A328" s="75" t="s">
        <v>38</v>
      </c>
      <c r="B328" s="14" t="s">
        <v>351</v>
      </c>
      <c r="C328" s="75" t="s">
        <v>22</v>
      </c>
      <c r="D328" s="75" t="s">
        <v>352</v>
      </c>
      <c r="E328" s="265" t="s">
        <v>84</v>
      </c>
      <c r="F328" s="265"/>
      <c r="G328" s="15" t="s">
        <v>90</v>
      </c>
      <c r="H328" s="16">
        <v>54</v>
      </c>
      <c r="I328" s="17">
        <v>6.67</v>
      </c>
      <c r="J328" s="17">
        <f t="shared" si="25"/>
        <v>360.18</v>
      </c>
    </row>
    <row r="329" spans="1:10" x14ac:dyDescent="0.2">
      <c r="A329" s="75" t="s">
        <v>38</v>
      </c>
      <c r="B329" s="14" t="s">
        <v>357</v>
      </c>
      <c r="C329" s="75" t="s">
        <v>22</v>
      </c>
      <c r="D329" s="75" t="s">
        <v>358</v>
      </c>
      <c r="E329" s="265" t="s">
        <v>84</v>
      </c>
      <c r="F329" s="265"/>
      <c r="G329" s="15" t="s">
        <v>234</v>
      </c>
      <c r="H329" s="16">
        <v>25</v>
      </c>
      <c r="I329" s="17">
        <v>1.22</v>
      </c>
      <c r="J329" s="17">
        <f t="shared" si="25"/>
        <v>30.5</v>
      </c>
    </row>
    <row r="330" spans="1:10" ht="25.5" x14ac:dyDescent="0.2">
      <c r="A330" s="75" t="s">
        <v>38</v>
      </c>
      <c r="B330" s="14" t="s">
        <v>395</v>
      </c>
      <c r="C330" s="75" t="s">
        <v>22</v>
      </c>
      <c r="D330" s="75" t="s">
        <v>396</v>
      </c>
      <c r="E330" s="265" t="s">
        <v>84</v>
      </c>
      <c r="F330" s="265"/>
      <c r="G330" s="15" t="s">
        <v>234</v>
      </c>
      <c r="H330" s="16">
        <v>6</v>
      </c>
      <c r="I330" s="17">
        <v>2.62</v>
      </c>
      <c r="J330" s="17">
        <f t="shared" si="25"/>
        <v>15.72</v>
      </c>
    </row>
    <row r="331" spans="1:10" ht="38.25" x14ac:dyDescent="0.2">
      <c r="A331" s="75" t="s">
        <v>38</v>
      </c>
      <c r="B331" s="14" t="s">
        <v>397</v>
      </c>
      <c r="C331" s="75" t="s">
        <v>22</v>
      </c>
      <c r="D331" s="75" t="s">
        <v>398</v>
      </c>
      <c r="E331" s="265" t="s">
        <v>84</v>
      </c>
      <c r="F331" s="265"/>
      <c r="G331" s="15" t="s">
        <v>234</v>
      </c>
      <c r="H331" s="16">
        <v>6</v>
      </c>
      <c r="I331" s="17">
        <v>5.09</v>
      </c>
      <c r="J331" s="17">
        <f t="shared" si="25"/>
        <v>30.54</v>
      </c>
    </row>
    <row r="332" spans="1:10" x14ac:dyDescent="0.2">
      <c r="A332" s="75" t="s">
        <v>38</v>
      </c>
      <c r="B332" s="14" t="s">
        <v>399</v>
      </c>
      <c r="C332" s="75" t="s">
        <v>70</v>
      </c>
      <c r="D332" s="75" t="s">
        <v>400</v>
      </c>
      <c r="E332" s="265" t="s">
        <v>84</v>
      </c>
      <c r="F332" s="265"/>
      <c r="G332" s="15" t="s">
        <v>120</v>
      </c>
      <c r="H332" s="16">
        <v>3</v>
      </c>
      <c r="I332" s="17">
        <v>950</v>
      </c>
      <c r="J332" s="17">
        <f t="shared" si="25"/>
        <v>2850</v>
      </c>
    </row>
    <row r="333" spans="1:10" ht="25.5" x14ac:dyDescent="0.2">
      <c r="A333" s="75" t="s">
        <v>38</v>
      </c>
      <c r="B333" s="14" t="s">
        <v>401</v>
      </c>
      <c r="C333" s="75" t="s">
        <v>70</v>
      </c>
      <c r="D333" s="75" t="s">
        <v>402</v>
      </c>
      <c r="E333" s="265" t="s">
        <v>84</v>
      </c>
      <c r="F333" s="265"/>
      <c r="G333" s="15" t="s">
        <v>120</v>
      </c>
      <c r="H333" s="16">
        <v>6</v>
      </c>
      <c r="I333" s="17">
        <v>305</v>
      </c>
      <c r="J333" s="17">
        <f t="shared" si="25"/>
        <v>1830</v>
      </c>
    </row>
    <row r="334" spans="1:10" ht="25.5" x14ac:dyDescent="0.2">
      <c r="A334" s="75" t="s">
        <v>38</v>
      </c>
      <c r="B334" s="14" t="s">
        <v>403</v>
      </c>
      <c r="C334" s="75" t="s">
        <v>22</v>
      </c>
      <c r="D334" s="75" t="s">
        <v>404</v>
      </c>
      <c r="E334" s="265" t="s">
        <v>84</v>
      </c>
      <c r="F334" s="265"/>
      <c r="G334" s="15" t="s">
        <v>234</v>
      </c>
      <c r="H334" s="16">
        <v>3</v>
      </c>
      <c r="I334" s="17">
        <v>52.4</v>
      </c>
      <c r="J334" s="17">
        <f t="shared" si="25"/>
        <v>157.19999999999999</v>
      </c>
    </row>
    <row r="335" spans="1:10" ht="25.5" x14ac:dyDescent="0.2">
      <c r="A335" s="75" t="s">
        <v>38</v>
      </c>
      <c r="B335" s="14" t="s">
        <v>405</v>
      </c>
      <c r="C335" s="75" t="s">
        <v>22</v>
      </c>
      <c r="D335" s="75" t="s">
        <v>406</v>
      </c>
      <c r="E335" s="265" t="s">
        <v>84</v>
      </c>
      <c r="F335" s="265"/>
      <c r="G335" s="15" t="s">
        <v>234</v>
      </c>
      <c r="H335" s="16">
        <v>1</v>
      </c>
      <c r="I335" s="17">
        <v>9</v>
      </c>
      <c r="J335" s="17">
        <f t="shared" si="25"/>
        <v>9</v>
      </c>
    </row>
    <row r="336" spans="1:10" x14ac:dyDescent="0.2">
      <c r="A336" s="75" t="s">
        <v>38</v>
      </c>
      <c r="B336" s="14" t="s">
        <v>407</v>
      </c>
      <c r="C336" s="75" t="s">
        <v>70</v>
      </c>
      <c r="D336" s="75" t="s">
        <v>408</v>
      </c>
      <c r="E336" s="265" t="s">
        <v>84</v>
      </c>
      <c r="F336" s="265"/>
      <c r="G336" s="15" t="s">
        <v>120</v>
      </c>
      <c r="H336" s="16">
        <v>2</v>
      </c>
      <c r="I336" s="17">
        <v>12.6</v>
      </c>
      <c r="J336" s="17">
        <f t="shared" si="25"/>
        <v>25.2</v>
      </c>
    </row>
    <row r="337" spans="1:10" ht="25.5" x14ac:dyDescent="0.2">
      <c r="A337" s="75" t="s">
        <v>38</v>
      </c>
      <c r="B337" s="14" t="s">
        <v>409</v>
      </c>
      <c r="C337" s="75" t="s">
        <v>22</v>
      </c>
      <c r="D337" s="75" t="s">
        <v>410</v>
      </c>
      <c r="E337" s="265" t="s">
        <v>84</v>
      </c>
      <c r="F337" s="265"/>
      <c r="G337" s="15" t="s">
        <v>234</v>
      </c>
      <c r="H337" s="16">
        <v>1</v>
      </c>
      <c r="I337" s="17">
        <v>74.33</v>
      </c>
      <c r="J337" s="17">
        <f t="shared" si="25"/>
        <v>74.33</v>
      </c>
    </row>
    <row r="338" spans="1:10" x14ac:dyDescent="0.2">
      <c r="A338" s="75" t="s">
        <v>38</v>
      </c>
      <c r="B338" s="14" t="s">
        <v>391</v>
      </c>
      <c r="C338" s="75" t="s">
        <v>70</v>
      </c>
      <c r="D338" s="75" t="s">
        <v>392</v>
      </c>
      <c r="E338" s="265" t="s">
        <v>84</v>
      </c>
      <c r="F338" s="265"/>
      <c r="G338" s="15" t="s">
        <v>73</v>
      </c>
      <c r="H338" s="16">
        <v>200</v>
      </c>
      <c r="I338" s="17">
        <v>7.3</v>
      </c>
      <c r="J338" s="17">
        <f t="shared" si="25"/>
        <v>1460</v>
      </c>
    </row>
    <row r="339" spans="1:10" x14ac:dyDescent="0.2">
      <c r="A339" s="75" t="s">
        <v>38</v>
      </c>
      <c r="B339" s="14" t="s">
        <v>391</v>
      </c>
      <c r="C339" s="75" t="s">
        <v>70</v>
      </c>
      <c r="D339" s="75" t="s">
        <v>392</v>
      </c>
      <c r="E339" s="265" t="s">
        <v>84</v>
      </c>
      <c r="F339" s="265"/>
      <c r="G339" s="15" t="s">
        <v>73</v>
      </c>
      <c r="H339" s="16">
        <v>200</v>
      </c>
      <c r="I339" s="17">
        <v>7.3</v>
      </c>
      <c r="J339" s="17">
        <f t="shared" si="25"/>
        <v>1460</v>
      </c>
    </row>
    <row r="340" spans="1:10" ht="26.25" thickBot="1" x14ac:dyDescent="0.25">
      <c r="A340" s="75" t="s">
        <v>38</v>
      </c>
      <c r="B340" s="14" t="s">
        <v>411</v>
      </c>
      <c r="C340" s="75" t="s">
        <v>22</v>
      </c>
      <c r="D340" s="75" t="s">
        <v>412</v>
      </c>
      <c r="E340" s="265" t="s">
        <v>84</v>
      </c>
      <c r="F340" s="265"/>
      <c r="G340" s="15" t="s">
        <v>234</v>
      </c>
      <c r="H340" s="16">
        <v>5</v>
      </c>
      <c r="I340" s="17">
        <v>430.18</v>
      </c>
      <c r="J340" s="17">
        <f t="shared" si="25"/>
        <v>2150.9</v>
      </c>
    </row>
    <row r="341" spans="1:10" ht="15" thickTop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</row>
    <row r="342" spans="1:10" ht="15" x14ac:dyDescent="0.2">
      <c r="A342" s="76" t="s">
        <v>413</v>
      </c>
      <c r="B342" s="79" t="s">
        <v>9</v>
      </c>
      <c r="C342" s="76" t="s">
        <v>10</v>
      </c>
      <c r="D342" s="76" t="s">
        <v>11</v>
      </c>
      <c r="E342" s="262" t="s">
        <v>12</v>
      </c>
      <c r="F342" s="262"/>
      <c r="G342" s="80" t="s">
        <v>13</v>
      </c>
      <c r="H342" s="79" t="s">
        <v>14</v>
      </c>
      <c r="I342" s="79" t="s">
        <v>1550</v>
      </c>
      <c r="J342" s="79" t="s">
        <v>1551</v>
      </c>
    </row>
    <row r="343" spans="1:10" ht="25.5" x14ac:dyDescent="0.2">
      <c r="A343" s="77" t="s">
        <v>15</v>
      </c>
      <c r="B343" s="5" t="s">
        <v>414</v>
      </c>
      <c r="C343" s="77" t="s">
        <v>70</v>
      </c>
      <c r="D343" s="77" t="s">
        <v>415</v>
      </c>
      <c r="E343" s="263" t="s">
        <v>214</v>
      </c>
      <c r="F343" s="263"/>
      <c r="G343" s="6" t="s">
        <v>234</v>
      </c>
      <c r="H343" s="7">
        <v>1</v>
      </c>
      <c r="I343" s="8"/>
      <c r="J343" s="8">
        <f>SUM(J344:J363)</f>
        <v>634.40000000000009</v>
      </c>
    </row>
    <row r="344" spans="1:10" ht="25.5" x14ac:dyDescent="0.2">
      <c r="A344" s="78" t="s">
        <v>20</v>
      </c>
      <c r="B344" s="9" t="s">
        <v>416</v>
      </c>
      <c r="C344" s="78" t="s">
        <v>70</v>
      </c>
      <c r="D344" s="78" t="s">
        <v>417</v>
      </c>
      <c r="E344" s="261" t="s">
        <v>418</v>
      </c>
      <c r="F344" s="261"/>
      <c r="G344" s="10" t="s">
        <v>133</v>
      </c>
      <c r="H344" s="11">
        <v>2.1000000000000001E-2</v>
      </c>
      <c r="I344" s="12">
        <v>15.74</v>
      </c>
      <c r="J344" s="12">
        <f t="shared" ref="J344:J363" si="26">TRUNC(H344*I344,2)</f>
        <v>0.33</v>
      </c>
    </row>
    <row r="345" spans="1:10" ht="25.5" x14ac:dyDescent="0.2">
      <c r="A345" s="78" t="s">
        <v>20</v>
      </c>
      <c r="B345" s="9" t="s">
        <v>419</v>
      </c>
      <c r="C345" s="78" t="s">
        <v>70</v>
      </c>
      <c r="D345" s="78" t="s">
        <v>420</v>
      </c>
      <c r="E345" s="261" t="s">
        <v>421</v>
      </c>
      <c r="F345" s="261"/>
      <c r="G345" s="10" t="s">
        <v>133</v>
      </c>
      <c r="H345" s="11">
        <v>1.3260000000000001</v>
      </c>
      <c r="I345" s="12">
        <v>15.74</v>
      </c>
      <c r="J345" s="12">
        <f t="shared" si="26"/>
        <v>20.87</v>
      </c>
    </row>
    <row r="346" spans="1:10" ht="25.5" x14ac:dyDescent="0.2">
      <c r="A346" s="78" t="s">
        <v>20</v>
      </c>
      <c r="B346" s="9" t="s">
        <v>375</v>
      </c>
      <c r="C346" s="78" t="s">
        <v>70</v>
      </c>
      <c r="D346" s="78" t="s">
        <v>376</v>
      </c>
      <c r="E346" s="261" t="s">
        <v>377</v>
      </c>
      <c r="F346" s="261"/>
      <c r="G346" s="10" t="s">
        <v>133</v>
      </c>
      <c r="H346" s="11">
        <v>1.347</v>
      </c>
      <c r="I346" s="12">
        <v>47.22</v>
      </c>
      <c r="J346" s="12">
        <f t="shared" si="26"/>
        <v>63.6</v>
      </c>
    </row>
    <row r="347" spans="1:10" ht="25.5" x14ac:dyDescent="0.2">
      <c r="A347" s="78" t="s">
        <v>20</v>
      </c>
      <c r="B347" s="9" t="s">
        <v>422</v>
      </c>
      <c r="C347" s="78" t="s">
        <v>70</v>
      </c>
      <c r="D347" s="78" t="s">
        <v>423</v>
      </c>
      <c r="E347" s="261" t="s">
        <v>214</v>
      </c>
      <c r="F347" s="261"/>
      <c r="G347" s="10" t="s">
        <v>120</v>
      </c>
      <c r="H347" s="11">
        <v>1</v>
      </c>
      <c r="I347" s="12">
        <v>240.18</v>
      </c>
      <c r="J347" s="12">
        <f t="shared" si="26"/>
        <v>240.18</v>
      </c>
    </row>
    <row r="348" spans="1:10" ht="25.5" x14ac:dyDescent="0.2">
      <c r="A348" s="78" t="s">
        <v>20</v>
      </c>
      <c r="B348" s="9" t="s">
        <v>277</v>
      </c>
      <c r="C348" s="78" t="s">
        <v>70</v>
      </c>
      <c r="D348" s="78" t="s">
        <v>278</v>
      </c>
      <c r="E348" s="261" t="s">
        <v>275</v>
      </c>
      <c r="F348" s="261"/>
      <c r="G348" s="10" t="s">
        <v>276</v>
      </c>
      <c r="H348" s="11">
        <v>1</v>
      </c>
      <c r="I348" s="12">
        <v>3.63</v>
      </c>
      <c r="J348" s="12">
        <f t="shared" si="26"/>
        <v>3.63</v>
      </c>
    </row>
    <row r="349" spans="1:10" ht="25.5" x14ac:dyDescent="0.2">
      <c r="A349" s="78" t="s">
        <v>20</v>
      </c>
      <c r="B349" s="9" t="s">
        <v>424</v>
      </c>
      <c r="C349" s="78" t="s">
        <v>70</v>
      </c>
      <c r="D349" s="78" t="s">
        <v>425</v>
      </c>
      <c r="E349" s="261" t="s">
        <v>275</v>
      </c>
      <c r="F349" s="261"/>
      <c r="G349" s="10" t="s">
        <v>276</v>
      </c>
      <c r="H349" s="11">
        <v>1</v>
      </c>
      <c r="I349" s="12">
        <v>3.55</v>
      </c>
      <c r="J349" s="12">
        <f t="shared" si="26"/>
        <v>3.55</v>
      </c>
    </row>
    <row r="350" spans="1:10" x14ac:dyDescent="0.2">
      <c r="A350" s="75" t="s">
        <v>38</v>
      </c>
      <c r="B350" s="14" t="s">
        <v>426</v>
      </c>
      <c r="C350" s="75" t="s">
        <v>70</v>
      </c>
      <c r="D350" s="75" t="s">
        <v>427</v>
      </c>
      <c r="E350" s="265" t="s">
        <v>84</v>
      </c>
      <c r="F350" s="265"/>
      <c r="G350" s="15" t="s">
        <v>73</v>
      </c>
      <c r="H350" s="16">
        <v>20</v>
      </c>
      <c r="I350" s="17">
        <v>0.22</v>
      </c>
      <c r="J350" s="17">
        <f t="shared" si="26"/>
        <v>4.4000000000000004</v>
      </c>
    </row>
    <row r="351" spans="1:10" ht="25.5" x14ac:dyDescent="0.2">
      <c r="A351" s="75" t="s">
        <v>38</v>
      </c>
      <c r="B351" s="14" t="s">
        <v>428</v>
      </c>
      <c r="C351" s="75" t="s">
        <v>70</v>
      </c>
      <c r="D351" s="75" t="s">
        <v>429</v>
      </c>
      <c r="E351" s="265" t="s">
        <v>84</v>
      </c>
      <c r="F351" s="265"/>
      <c r="G351" s="15" t="s">
        <v>120</v>
      </c>
      <c r="H351" s="16">
        <v>1</v>
      </c>
      <c r="I351" s="17">
        <v>2.13</v>
      </c>
      <c r="J351" s="17">
        <f t="shared" si="26"/>
        <v>2.13</v>
      </c>
    </row>
    <row r="352" spans="1:10" x14ac:dyDescent="0.2">
      <c r="A352" s="75" t="s">
        <v>38</v>
      </c>
      <c r="B352" s="14" t="s">
        <v>430</v>
      </c>
      <c r="C352" s="75" t="s">
        <v>70</v>
      </c>
      <c r="D352" s="75" t="s">
        <v>431</v>
      </c>
      <c r="E352" s="265" t="s">
        <v>84</v>
      </c>
      <c r="F352" s="265"/>
      <c r="G352" s="15" t="s">
        <v>120</v>
      </c>
      <c r="H352" s="16">
        <v>2</v>
      </c>
      <c r="I352" s="17">
        <v>7.84</v>
      </c>
      <c r="J352" s="17">
        <f t="shared" si="26"/>
        <v>15.68</v>
      </c>
    </row>
    <row r="353" spans="1:10" x14ac:dyDescent="0.2">
      <c r="A353" s="75" t="s">
        <v>38</v>
      </c>
      <c r="B353" s="14" t="s">
        <v>432</v>
      </c>
      <c r="C353" s="75" t="s">
        <v>70</v>
      </c>
      <c r="D353" s="75" t="s">
        <v>433</v>
      </c>
      <c r="E353" s="265" t="s">
        <v>84</v>
      </c>
      <c r="F353" s="265"/>
      <c r="G353" s="15" t="s">
        <v>120</v>
      </c>
      <c r="H353" s="16">
        <v>2</v>
      </c>
      <c r="I353" s="17">
        <v>5</v>
      </c>
      <c r="J353" s="17">
        <f t="shared" si="26"/>
        <v>10</v>
      </c>
    </row>
    <row r="354" spans="1:10" x14ac:dyDescent="0.2">
      <c r="A354" s="75" t="s">
        <v>38</v>
      </c>
      <c r="B354" s="14" t="s">
        <v>434</v>
      </c>
      <c r="C354" s="75" t="s">
        <v>70</v>
      </c>
      <c r="D354" s="75" t="s">
        <v>435</v>
      </c>
      <c r="E354" s="265" t="s">
        <v>84</v>
      </c>
      <c r="F354" s="265"/>
      <c r="G354" s="15" t="s">
        <v>120</v>
      </c>
      <c r="H354" s="16">
        <v>1</v>
      </c>
      <c r="I354" s="17">
        <v>14</v>
      </c>
      <c r="J354" s="17">
        <f t="shared" si="26"/>
        <v>14</v>
      </c>
    </row>
    <row r="355" spans="1:10" x14ac:dyDescent="0.2">
      <c r="A355" s="75" t="s">
        <v>38</v>
      </c>
      <c r="B355" s="14" t="s">
        <v>436</v>
      </c>
      <c r="C355" s="75" t="s">
        <v>70</v>
      </c>
      <c r="D355" s="75" t="s">
        <v>437</v>
      </c>
      <c r="E355" s="265" t="s">
        <v>84</v>
      </c>
      <c r="F355" s="265"/>
      <c r="G355" s="15" t="s">
        <v>234</v>
      </c>
      <c r="H355" s="16">
        <v>1</v>
      </c>
      <c r="I355" s="17">
        <v>0.83</v>
      </c>
      <c r="J355" s="17">
        <f t="shared" si="26"/>
        <v>0.83</v>
      </c>
    </row>
    <row r="356" spans="1:10" x14ac:dyDescent="0.2">
      <c r="A356" s="75" t="s">
        <v>38</v>
      </c>
      <c r="B356" s="14" t="s">
        <v>438</v>
      </c>
      <c r="C356" s="75" t="s">
        <v>22</v>
      </c>
      <c r="D356" s="75" t="s">
        <v>439</v>
      </c>
      <c r="E356" s="265" t="s">
        <v>124</v>
      </c>
      <c r="F356" s="265"/>
      <c r="G356" s="15" t="s">
        <v>25</v>
      </c>
      <c r="H356" s="16">
        <v>1</v>
      </c>
      <c r="I356" s="17">
        <v>19.579999999999998</v>
      </c>
      <c r="J356" s="17">
        <f t="shared" si="26"/>
        <v>19.579999999999998</v>
      </c>
    </row>
    <row r="357" spans="1:10" ht="38.25" x14ac:dyDescent="0.2">
      <c r="A357" s="75" t="s">
        <v>38</v>
      </c>
      <c r="B357" s="14" t="s">
        <v>440</v>
      </c>
      <c r="C357" s="75" t="s">
        <v>22</v>
      </c>
      <c r="D357" s="75" t="s">
        <v>441</v>
      </c>
      <c r="E357" s="265" t="s">
        <v>84</v>
      </c>
      <c r="F357" s="265"/>
      <c r="G357" s="15" t="s">
        <v>234</v>
      </c>
      <c r="H357" s="16">
        <v>1</v>
      </c>
      <c r="I357" s="17">
        <v>154.58000000000001</v>
      </c>
      <c r="J357" s="17">
        <f t="shared" si="26"/>
        <v>154.58000000000001</v>
      </c>
    </row>
    <row r="358" spans="1:10" x14ac:dyDescent="0.2">
      <c r="A358" s="75" t="s">
        <v>38</v>
      </c>
      <c r="B358" s="14" t="s">
        <v>442</v>
      </c>
      <c r="C358" s="75" t="s">
        <v>22</v>
      </c>
      <c r="D358" s="75" t="s">
        <v>443</v>
      </c>
      <c r="E358" s="265" t="s">
        <v>84</v>
      </c>
      <c r="F358" s="265"/>
      <c r="G358" s="15" t="s">
        <v>234</v>
      </c>
      <c r="H358" s="16">
        <v>1</v>
      </c>
      <c r="I358" s="17">
        <v>0.69</v>
      </c>
      <c r="J358" s="17">
        <f t="shared" si="26"/>
        <v>0.69</v>
      </c>
    </row>
    <row r="359" spans="1:10" ht="25.5" x14ac:dyDescent="0.2">
      <c r="A359" s="75" t="s">
        <v>38</v>
      </c>
      <c r="B359" s="14" t="s">
        <v>444</v>
      </c>
      <c r="C359" s="75" t="s">
        <v>22</v>
      </c>
      <c r="D359" s="75" t="s">
        <v>445</v>
      </c>
      <c r="E359" s="265" t="s">
        <v>84</v>
      </c>
      <c r="F359" s="265"/>
      <c r="G359" s="15" t="s">
        <v>234</v>
      </c>
      <c r="H359" s="16">
        <v>1</v>
      </c>
      <c r="I359" s="17">
        <v>21.19</v>
      </c>
      <c r="J359" s="17">
        <f t="shared" si="26"/>
        <v>21.19</v>
      </c>
    </row>
    <row r="360" spans="1:10" x14ac:dyDescent="0.2">
      <c r="A360" s="75" t="s">
        <v>38</v>
      </c>
      <c r="B360" s="14" t="s">
        <v>283</v>
      </c>
      <c r="C360" s="75" t="s">
        <v>22</v>
      </c>
      <c r="D360" s="75" t="s">
        <v>284</v>
      </c>
      <c r="E360" s="265" t="s">
        <v>124</v>
      </c>
      <c r="F360" s="265"/>
      <c r="G360" s="15" t="s">
        <v>25</v>
      </c>
      <c r="H360" s="16">
        <v>1</v>
      </c>
      <c r="I360" s="17">
        <v>12.11</v>
      </c>
      <c r="J360" s="17">
        <f t="shared" si="26"/>
        <v>12.11</v>
      </c>
    </row>
    <row r="361" spans="1:10" x14ac:dyDescent="0.2">
      <c r="A361" s="75" t="s">
        <v>38</v>
      </c>
      <c r="B361" s="14" t="s">
        <v>446</v>
      </c>
      <c r="C361" s="75" t="s">
        <v>22</v>
      </c>
      <c r="D361" s="75" t="s">
        <v>447</v>
      </c>
      <c r="E361" s="265" t="s">
        <v>84</v>
      </c>
      <c r="F361" s="265"/>
      <c r="G361" s="15" t="s">
        <v>234</v>
      </c>
      <c r="H361" s="16">
        <v>1</v>
      </c>
      <c r="I361" s="17">
        <v>3.88</v>
      </c>
      <c r="J361" s="17">
        <f t="shared" si="26"/>
        <v>3.88</v>
      </c>
    </row>
    <row r="362" spans="1:10" ht="25.5" x14ac:dyDescent="0.2">
      <c r="A362" s="75" t="s">
        <v>38</v>
      </c>
      <c r="B362" s="14" t="s">
        <v>448</v>
      </c>
      <c r="C362" s="75" t="s">
        <v>22</v>
      </c>
      <c r="D362" s="75" t="s">
        <v>449</v>
      </c>
      <c r="E362" s="265" t="s">
        <v>84</v>
      </c>
      <c r="F362" s="265"/>
      <c r="G362" s="15" t="s">
        <v>90</v>
      </c>
      <c r="H362" s="16">
        <v>6</v>
      </c>
      <c r="I362" s="17">
        <v>5.71</v>
      </c>
      <c r="J362" s="17">
        <f t="shared" si="26"/>
        <v>34.26</v>
      </c>
    </row>
    <row r="363" spans="1:10" ht="15" thickBot="1" x14ac:dyDescent="0.25">
      <c r="A363" s="75" t="s">
        <v>38</v>
      </c>
      <c r="B363" s="14" t="s">
        <v>450</v>
      </c>
      <c r="C363" s="75" t="s">
        <v>22</v>
      </c>
      <c r="D363" s="75" t="s">
        <v>451</v>
      </c>
      <c r="E363" s="265" t="s">
        <v>84</v>
      </c>
      <c r="F363" s="265"/>
      <c r="G363" s="15" t="s">
        <v>90</v>
      </c>
      <c r="H363" s="16">
        <v>1</v>
      </c>
      <c r="I363" s="17">
        <v>8.91</v>
      </c>
      <c r="J363" s="17">
        <f t="shared" si="26"/>
        <v>8.91</v>
      </c>
    </row>
    <row r="364" spans="1:10" ht="15" thickTop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</row>
    <row r="365" spans="1:10" ht="15" x14ac:dyDescent="0.2">
      <c r="A365" s="76" t="s">
        <v>452</v>
      </c>
      <c r="B365" s="79" t="s">
        <v>9</v>
      </c>
      <c r="C365" s="76" t="s">
        <v>10</v>
      </c>
      <c r="D365" s="76" t="s">
        <v>11</v>
      </c>
      <c r="E365" s="262" t="s">
        <v>12</v>
      </c>
      <c r="F365" s="262"/>
      <c r="G365" s="80" t="s">
        <v>13</v>
      </c>
      <c r="H365" s="79" t="s">
        <v>14</v>
      </c>
      <c r="I365" s="79" t="s">
        <v>1550</v>
      </c>
      <c r="J365" s="79" t="s">
        <v>1551</v>
      </c>
    </row>
    <row r="366" spans="1:10" ht="25.5" x14ac:dyDescent="0.2">
      <c r="A366" s="77" t="s">
        <v>15</v>
      </c>
      <c r="B366" s="5" t="s">
        <v>453</v>
      </c>
      <c r="C366" s="77" t="s">
        <v>22</v>
      </c>
      <c r="D366" s="77" t="s">
        <v>454</v>
      </c>
      <c r="E366" s="263" t="s">
        <v>183</v>
      </c>
      <c r="F366" s="263"/>
      <c r="G366" s="6" t="s">
        <v>133</v>
      </c>
      <c r="H366" s="7">
        <v>1</v>
      </c>
      <c r="I366" s="8"/>
      <c r="J366" s="8">
        <f>SUM(J367)</f>
        <v>78.8</v>
      </c>
    </row>
    <row r="367" spans="1:10" ht="26.25" thickBot="1" x14ac:dyDescent="0.25">
      <c r="A367" s="78" t="s">
        <v>20</v>
      </c>
      <c r="B367" s="9" t="s">
        <v>74</v>
      </c>
      <c r="C367" s="78" t="s">
        <v>22</v>
      </c>
      <c r="D367" s="78" t="s">
        <v>75</v>
      </c>
      <c r="E367" s="261" t="s">
        <v>24</v>
      </c>
      <c r="F367" s="261"/>
      <c r="G367" s="10" t="s">
        <v>25</v>
      </c>
      <c r="H367" s="11">
        <v>3.956</v>
      </c>
      <c r="I367" s="12">
        <v>19.920000000000002</v>
      </c>
      <c r="J367" s="12">
        <f t="shared" ref="J367" si="27">TRUNC(H367*I367,2)</f>
        <v>78.8</v>
      </c>
    </row>
    <row r="368" spans="1:10" ht="15" thickTop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</row>
    <row r="369" spans="1:10" ht="15" x14ac:dyDescent="0.2">
      <c r="A369" s="76" t="s">
        <v>455</v>
      </c>
      <c r="B369" s="79" t="s">
        <v>9</v>
      </c>
      <c r="C369" s="76" t="s">
        <v>10</v>
      </c>
      <c r="D369" s="76" t="s">
        <v>11</v>
      </c>
      <c r="E369" s="262" t="s">
        <v>12</v>
      </c>
      <c r="F369" s="262"/>
      <c r="G369" s="80" t="s">
        <v>13</v>
      </c>
      <c r="H369" s="79" t="s">
        <v>14</v>
      </c>
      <c r="I369" s="79" t="s">
        <v>1550</v>
      </c>
      <c r="J369" s="79" t="s">
        <v>1551</v>
      </c>
    </row>
    <row r="370" spans="1:10" x14ac:dyDescent="0.2">
      <c r="A370" s="77" t="s">
        <v>15</v>
      </c>
      <c r="B370" s="5" t="s">
        <v>456</v>
      </c>
      <c r="C370" s="77" t="s">
        <v>70</v>
      </c>
      <c r="D370" s="77" t="s">
        <v>457</v>
      </c>
      <c r="E370" s="263" t="s">
        <v>458</v>
      </c>
      <c r="F370" s="263"/>
      <c r="G370" s="6" t="s">
        <v>97</v>
      </c>
      <c r="H370" s="7">
        <v>1</v>
      </c>
      <c r="I370" s="8"/>
      <c r="J370" s="8">
        <f>SUM(J371:J379)</f>
        <v>96.47</v>
      </c>
    </row>
    <row r="371" spans="1:10" ht="25.5" x14ac:dyDescent="0.2">
      <c r="A371" s="78" t="s">
        <v>20</v>
      </c>
      <c r="B371" s="9" t="s">
        <v>277</v>
      </c>
      <c r="C371" s="78" t="s">
        <v>70</v>
      </c>
      <c r="D371" s="78" t="s">
        <v>278</v>
      </c>
      <c r="E371" s="261" t="s">
        <v>275</v>
      </c>
      <c r="F371" s="261"/>
      <c r="G371" s="10" t="s">
        <v>276</v>
      </c>
      <c r="H371" s="11">
        <v>1.35</v>
      </c>
      <c r="I371" s="12">
        <v>3.63</v>
      </c>
      <c r="J371" s="12">
        <f t="shared" ref="J371:J379" si="28">TRUNC(H371*I371,2)</f>
        <v>4.9000000000000004</v>
      </c>
    </row>
    <row r="372" spans="1:10" ht="25.5" x14ac:dyDescent="0.2">
      <c r="A372" s="78" t="s">
        <v>20</v>
      </c>
      <c r="B372" s="9" t="s">
        <v>459</v>
      </c>
      <c r="C372" s="78" t="s">
        <v>70</v>
      </c>
      <c r="D372" s="78" t="s">
        <v>460</v>
      </c>
      <c r="E372" s="261" t="s">
        <v>275</v>
      </c>
      <c r="F372" s="261"/>
      <c r="G372" s="10" t="s">
        <v>276</v>
      </c>
      <c r="H372" s="11">
        <v>1.35</v>
      </c>
      <c r="I372" s="12">
        <v>3.55</v>
      </c>
      <c r="J372" s="12">
        <f t="shared" si="28"/>
        <v>4.79</v>
      </c>
    </row>
    <row r="373" spans="1:10" x14ac:dyDescent="0.2">
      <c r="A373" s="75" t="s">
        <v>38</v>
      </c>
      <c r="B373" s="14" t="s">
        <v>461</v>
      </c>
      <c r="C373" s="75" t="s">
        <v>70</v>
      </c>
      <c r="D373" s="75" t="s">
        <v>462</v>
      </c>
      <c r="E373" s="265" t="s">
        <v>84</v>
      </c>
      <c r="F373" s="265"/>
      <c r="G373" s="15" t="s">
        <v>73</v>
      </c>
      <c r="H373" s="16">
        <v>0.5</v>
      </c>
      <c r="I373" s="17">
        <v>10.130000000000001</v>
      </c>
      <c r="J373" s="17">
        <f t="shared" si="28"/>
        <v>5.0599999999999996</v>
      </c>
    </row>
    <row r="374" spans="1:10" x14ac:dyDescent="0.2">
      <c r="A374" s="75" t="s">
        <v>38</v>
      </c>
      <c r="B374" s="14" t="s">
        <v>463</v>
      </c>
      <c r="C374" s="75" t="s">
        <v>22</v>
      </c>
      <c r="D374" s="75" t="s">
        <v>464</v>
      </c>
      <c r="E374" s="265" t="s">
        <v>124</v>
      </c>
      <c r="F374" s="265"/>
      <c r="G374" s="15" t="s">
        <v>25</v>
      </c>
      <c r="H374" s="16">
        <v>1.35</v>
      </c>
      <c r="I374" s="17">
        <v>19.579999999999998</v>
      </c>
      <c r="J374" s="17">
        <f t="shared" si="28"/>
        <v>26.43</v>
      </c>
    </row>
    <row r="375" spans="1:10" ht="25.5" x14ac:dyDescent="0.2">
      <c r="A375" s="75" t="s">
        <v>38</v>
      </c>
      <c r="B375" s="14" t="s">
        <v>215</v>
      </c>
      <c r="C375" s="75" t="s">
        <v>22</v>
      </c>
      <c r="D375" s="75" t="s">
        <v>216</v>
      </c>
      <c r="E375" s="265" t="s">
        <v>84</v>
      </c>
      <c r="F375" s="265"/>
      <c r="G375" s="15" t="s">
        <v>217</v>
      </c>
      <c r="H375" s="16">
        <v>1.4999999999999999E-2</v>
      </c>
      <c r="I375" s="17">
        <v>6.08</v>
      </c>
      <c r="J375" s="17">
        <f t="shared" si="28"/>
        <v>0.09</v>
      </c>
    </row>
    <row r="376" spans="1:10" x14ac:dyDescent="0.2">
      <c r="A376" s="75" t="s">
        <v>38</v>
      </c>
      <c r="B376" s="14" t="s">
        <v>86</v>
      </c>
      <c r="C376" s="75" t="s">
        <v>22</v>
      </c>
      <c r="D376" s="75" t="s">
        <v>87</v>
      </c>
      <c r="E376" s="265" t="s">
        <v>84</v>
      </c>
      <c r="F376" s="265"/>
      <c r="G376" s="15" t="s">
        <v>85</v>
      </c>
      <c r="H376" s="16">
        <v>0.3</v>
      </c>
      <c r="I376" s="17">
        <v>20.81</v>
      </c>
      <c r="J376" s="17">
        <f t="shared" si="28"/>
        <v>6.24</v>
      </c>
    </row>
    <row r="377" spans="1:10" ht="25.5" x14ac:dyDescent="0.2">
      <c r="A377" s="75" t="s">
        <v>38</v>
      </c>
      <c r="B377" s="14" t="s">
        <v>218</v>
      </c>
      <c r="C377" s="75" t="s">
        <v>22</v>
      </c>
      <c r="D377" s="75" t="s">
        <v>219</v>
      </c>
      <c r="E377" s="265" t="s">
        <v>84</v>
      </c>
      <c r="F377" s="265"/>
      <c r="G377" s="15" t="s">
        <v>90</v>
      </c>
      <c r="H377" s="16">
        <v>0.3</v>
      </c>
      <c r="I377" s="17">
        <v>4.82</v>
      </c>
      <c r="J377" s="17">
        <f t="shared" si="28"/>
        <v>1.44</v>
      </c>
    </row>
    <row r="378" spans="1:10" x14ac:dyDescent="0.2">
      <c r="A378" s="75" t="s">
        <v>38</v>
      </c>
      <c r="B378" s="14" t="s">
        <v>283</v>
      </c>
      <c r="C378" s="75" t="s">
        <v>22</v>
      </c>
      <c r="D378" s="75" t="s">
        <v>284</v>
      </c>
      <c r="E378" s="265" t="s">
        <v>124</v>
      </c>
      <c r="F378" s="265"/>
      <c r="G378" s="15" t="s">
        <v>25</v>
      </c>
      <c r="H378" s="16">
        <v>1.35</v>
      </c>
      <c r="I378" s="17">
        <v>12.11</v>
      </c>
      <c r="J378" s="17">
        <f t="shared" si="28"/>
        <v>16.34</v>
      </c>
    </row>
    <row r="379" spans="1:10" ht="26.25" thickBot="1" x14ac:dyDescent="0.25">
      <c r="A379" s="75" t="s">
        <v>38</v>
      </c>
      <c r="B379" s="14" t="s">
        <v>220</v>
      </c>
      <c r="C379" s="75" t="s">
        <v>22</v>
      </c>
      <c r="D379" s="75" t="s">
        <v>221</v>
      </c>
      <c r="E379" s="265" t="s">
        <v>84</v>
      </c>
      <c r="F379" s="265"/>
      <c r="G379" s="15" t="s">
        <v>90</v>
      </c>
      <c r="H379" s="16">
        <v>0.91700000000000004</v>
      </c>
      <c r="I379" s="17">
        <v>34.01</v>
      </c>
      <c r="J379" s="17">
        <f t="shared" si="28"/>
        <v>31.18</v>
      </c>
    </row>
    <row r="380" spans="1:10" ht="15" thickTop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</row>
    <row r="381" spans="1:10" ht="15" x14ac:dyDescent="0.2">
      <c r="A381" s="76" t="s">
        <v>465</v>
      </c>
      <c r="B381" s="79" t="s">
        <v>9</v>
      </c>
      <c r="C381" s="76" t="s">
        <v>10</v>
      </c>
      <c r="D381" s="76" t="s">
        <v>11</v>
      </c>
      <c r="E381" s="262" t="s">
        <v>12</v>
      </c>
      <c r="F381" s="262"/>
      <c r="G381" s="80" t="s">
        <v>13</v>
      </c>
      <c r="H381" s="79" t="s">
        <v>14</v>
      </c>
      <c r="I381" s="79" t="s">
        <v>1550</v>
      </c>
      <c r="J381" s="79" t="s">
        <v>1551</v>
      </c>
    </row>
    <row r="382" spans="1:10" ht="38.25" x14ac:dyDescent="0.2">
      <c r="A382" s="77" t="s">
        <v>15</v>
      </c>
      <c r="B382" s="5" t="s">
        <v>466</v>
      </c>
      <c r="C382" s="77" t="s">
        <v>22</v>
      </c>
      <c r="D382" s="77" t="s">
        <v>467</v>
      </c>
      <c r="E382" s="263" t="s">
        <v>195</v>
      </c>
      <c r="F382" s="263"/>
      <c r="G382" s="6" t="s">
        <v>133</v>
      </c>
      <c r="H382" s="7">
        <v>1</v>
      </c>
      <c r="I382" s="8"/>
      <c r="J382" s="8">
        <f>SUM(J383:J389)</f>
        <v>455.14</v>
      </c>
    </row>
    <row r="383" spans="1:10" ht="38.25" x14ac:dyDescent="0.2">
      <c r="A383" s="78" t="s">
        <v>20</v>
      </c>
      <c r="B383" s="9" t="s">
        <v>468</v>
      </c>
      <c r="C383" s="78" t="s">
        <v>22</v>
      </c>
      <c r="D383" s="78" t="s">
        <v>469</v>
      </c>
      <c r="E383" s="261" t="s">
        <v>110</v>
      </c>
      <c r="F383" s="261"/>
      <c r="G383" s="10" t="s">
        <v>111</v>
      </c>
      <c r="H383" s="11">
        <v>0.65720000000000001</v>
      </c>
      <c r="I383" s="12">
        <v>5.25</v>
      </c>
      <c r="J383" s="12">
        <f t="shared" ref="J383:J389" si="29">TRUNC(H383*I383,2)</f>
        <v>3.45</v>
      </c>
    </row>
    <row r="384" spans="1:10" ht="38.25" x14ac:dyDescent="0.2">
      <c r="A384" s="78" t="s">
        <v>20</v>
      </c>
      <c r="B384" s="9" t="s">
        <v>470</v>
      </c>
      <c r="C384" s="78" t="s">
        <v>22</v>
      </c>
      <c r="D384" s="78" t="s">
        <v>471</v>
      </c>
      <c r="E384" s="261" t="s">
        <v>110</v>
      </c>
      <c r="F384" s="261"/>
      <c r="G384" s="10" t="s">
        <v>114</v>
      </c>
      <c r="H384" s="11">
        <v>0.61970000000000003</v>
      </c>
      <c r="I384" s="12">
        <v>1.53</v>
      </c>
      <c r="J384" s="12">
        <f t="shared" si="29"/>
        <v>0.94</v>
      </c>
    </row>
    <row r="385" spans="1:10" ht="25.5" x14ac:dyDescent="0.2">
      <c r="A385" s="78" t="s">
        <v>20</v>
      </c>
      <c r="B385" s="9" t="s">
        <v>74</v>
      </c>
      <c r="C385" s="78" t="s">
        <v>22</v>
      </c>
      <c r="D385" s="78" t="s">
        <v>75</v>
      </c>
      <c r="E385" s="261" t="s">
        <v>24</v>
      </c>
      <c r="F385" s="261"/>
      <c r="G385" s="10" t="s">
        <v>25</v>
      </c>
      <c r="H385" s="11">
        <v>2.0266999999999999</v>
      </c>
      <c r="I385" s="12">
        <v>19.920000000000002</v>
      </c>
      <c r="J385" s="12">
        <f t="shared" si="29"/>
        <v>40.369999999999997</v>
      </c>
    </row>
    <row r="386" spans="1:10" ht="25.5" x14ac:dyDescent="0.2">
      <c r="A386" s="78" t="s">
        <v>20</v>
      </c>
      <c r="B386" s="9" t="s">
        <v>244</v>
      </c>
      <c r="C386" s="78" t="s">
        <v>22</v>
      </c>
      <c r="D386" s="78" t="s">
        <v>245</v>
      </c>
      <c r="E386" s="261" t="s">
        <v>24</v>
      </c>
      <c r="F386" s="261"/>
      <c r="G386" s="10" t="s">
        <v>25</v>
      </c>
      <c r="H386" s="11">
        <v>1.2767999999999999</v>
      </c>
      <c r="I386" s="12">
        <v>25.64</v>
      </c>
      <c r="J386" s="12">
        <f t="shared" si="29"/>
        <v>32.729999999999997</v>
      </c>
    </row>
    <row r="387" spans="1:10" ht="25.5" x14ac:dyDescent="0.2">
      <c r="A387" s="75" t="s">
        <v>38</v>
      </c>
      <c r="B387" s="14" t="s">
        <v>246</v>
      </c>
      <c r="C387" s="75" t="s">
        <v>22</v>
      </c>
      <c r="D387" s="75" t="s">
        <v>247</v>
      </c>
      <c r="E387" s="265" t="s">
        <v>84</v>
      </c>
      <c r="F387" s="265"/>
      <c r="G387" s="15" t="s">
        <v>133</v>
      </c>
      <c r="H387" s="16">
        <v>0.76090000000000002</v>
      </c>
      <c r="I387" s="17">
        <v>100</v>
      </c>
      <c r="J387" s="17">
        <f t="shared" si="29"/>
        <v>76.09</v>
      </c>
    </row>
    <row r="388" spans="1:10" x14ac:dyDescent="0.2">
      <c r="A388" s="75" t="s">
        <v>38</v>
      </c>
      <c r="B388" s="14" t="s">
        <v>204</v>
      </c>
      <c r="C388" s="75" t="s">
        <v>22</v>
      </c>
      <c r="D388" s="75" t="s">
        <v>205</v>
      </c>
      <c r="E388" s="265" t="s">
        <v>84</v>
      </c>
      <c r="F388" s="265"/>
      <c r="G388" s="15" t="s">
        <v>85</v>
      </c>
      <c r="H388" s="16">
        <v>325.15890000000002</v>
      </c>
      <c r="I388" s="17">
        <v>0.76</v>
      </c>
      <c r="J388" s="17">
        <f t="shared" si="29"/>
        <v>247.12</v>
      </c>
    </row>
    <row r="389" spans="1:10" ht="26.25" thickBot="1" x14ac:dyDescent="0.25">
      <c r="A389" s="75" t="s">
        <v>38</v>
      </c>
      <c r="B389" s="14" t="s">
        <v>248</v>
      </c>
      <c r="C389" s="75" t="s">
        <v>22</v>
      </c>
      <c r="D389" s="75" t="s">
        <v>249</v>
      </c>
      <c r="E389" s="265" t="s">
        <v>84</v>
      </c>
      <c r="F389" s="265"/>
      <c r="G389" s="15" t="s">
        <v>133</v>
      </c>
      <c r="H389" s="16">
        <v>0.59119999999999995</v>
      </c>
      <c r="I389" s="17">
        <v>92.09</v>
      </c>
      <c r="J389" s="17">
        <f t="shared" si="29"/>
        <v>54.44</v>
      </c>
    </row>
    <row r="390" spans="1:10" ht="15" thickTop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</row>
    <row r="391" spans="1:10" ht="15" x14ac:dyDescent="0.2">
      <c r="A391" s="76" t="s">
        <v>472</v>
      </c>
      <c r="B391" s="79" t="s">
        <v>9</v>
      </c>
      <c r="C391" s="76" t="s">
        <v>10</v>
      </c>
      <c r="D391" s="76" t="s">
        <v>11</v>
      </c>
      <c r="E391" s="262" t="s">
        <v>12</v>
      </c>
      <c r="F391" s="262"/>
      <c r="G391" s="80" t="s">
        <v>13</v>
      </c>
      <c r="H391" s="79" t="s">
        <v>14</v>
      </c>
      <c r="I391" s="79" t="s">
        <v>1550</v>
      </c>
      <c r="J391" s="79" t="s">
        <v>1551</v>
      </c>
    </row>
    <row r="392" spans="1:10" ht="25.5" x14ac:dyDescent="0.2">
      <c r="A392" s="77" t="s">
        <v>15</v>
      </c>
      <c r="B392" s="5" t="s">
        <v>473</v>
      </c>
      <c r="C392" s="77" t="s">
        <v>22</v>
      </c>
      <c r="D392" s="77" t="s">
        <v>474</v>
      </c>
      <c r="E392" s="263" t="s">
        <v>475</v>
      </c>
      <c r="F392" s="263"/>
      <c r="G392" s="6" t="s">
        <v>97</v>
      </c>
      <c r="H392" s="7">
        <v>1</v>
      </c>
      <c r="I392" s="8"/>
      <c r="J392" s="8">
        <f>SUM(J393:J395)</f>
        <v>45.57</v>
      </c>
    </row>
    <row r="393" spans="1:10" ht="25.5" x14ac:dyDescent="0.2">
      <c r="A393" s="78" t="s">
        <v>20</v>
      </c>
      <c r="B393" s="9" t="s">
        <v>476</v>
      </c>
      <c r="C393" s="78" t="s">
        <v>22</v>
      </c>
      <c r="D393" s="78" t="s">
        <v>477</v>
      </c>
      <c r="E393" s="261" t="s">
        <v>24</v>
      </c>
      <c r="F393" s="261"/>
      <c r="G393" s="10" t="s">
        <v>25</v>
      </c>
      <c r="H393" s="11">
        <v>8.5000000000000006E-2</v>
      </c>
      <c r="I393" s="12">
        <v>20.48</v>
      </c>
      <c r="J393" s="12">
        <f t="shared" ref="J393:J395" si="30">TRUNC(H393*I393,2)</f>
        <v>1.74</v>
      </c>
    </row>
    <row r="394" spans="1:10" ht="25.5" x14ac:dyDescent="0.2">
      <c r="A394" s="78" t="s">
        <v>20</v>
      </c>
      <c r="B394" s="9" t="s">
        <v>478</v>
      </c>
      <c r="C394" s="78" t="s">
        <v>22</v>
      </c>
      <c r="D394" s="78" t="s">
        <v>479</v>
      </c>
      <c r="E394" s="261" t="s">
        <v>24</v>
      </c>
      <c r="F394" s="261"/>
      <c r="G394" s="10" t="s">
        <v>25</v>
      </c>
      <c r="H394" s="11">
        <v>0.42199999999999999</v>
      </c>
      <c r="I394" s="12">
        <v>28.84</v>
      </c>
      <c r="J394" s="12">
        <f t="shared" si="30"/>
        <v>12.17</v>
      </c>
    </row>
    <row r="395" spans="1:10" ht="39" thickBot="1" x14ac:dyDescent="0.25">
      <c r="A395" s="75" t="s">
        <v>38</v>
      </c>
      <c r="B395" s="14" t="s">
        <v>480</v>
      </c>
      <c r="C395" s="75" t="s">
        <v>22</v>
      </c>
      <c r="D395" s="75" t="s">
        <v>481</v>
      </c>
      <c r="E395" s="265" t="s">
        <v>84</v>
      </c>
      <c r="F395" s="265"/>
      <c r="G395" s="15" t="s">
        <v>85</v>
      </c>
      <c r="H395" s="16">
        <v>1.5</v>
      </c>
      <c r="I395" s="17">
        <v>21.11</v>
      </c>
      <c r="J395" s="17">
        <f t="shared" si="30"/>
        <v>31.66</v>
      </c>
    </row>
    <row r="396" spans="1:10" ht="15" thickTop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</row>
    <row r="397" spans="1:10" ht="15" x14ac:dyDescent="0.2">
      <c r="A397" s="76" t="s">
        <v>482</v>
      </c>
      <c r="B397" s="79" t="s">
        <v>9</v>
      </c>
      <c r="C397" s="76" t="s">
        <v>10</v>
      </c>
      <c r="D397" s="76" t="s">
        <v>11</v>
      </c>
      <c r="E397" s="262" t="s">
        <v>12</v>
      </c>
      <c r="F397" s="262"/>
      <c r="G397" s="80" t="s">
        <v>13</v>
      </c>
      <c r="H397" s="79" t="s">
        <v>14</v>
      </c>
      <c r="I397" s="79" t="s">
        <v>1550</v>
      </c>
      <c r="J397" s="79" t="s">
        <v>1551</v>
      </c>
    </row>
    <row r="398" spans="1:10" ht="25.5" x14ac:dyDescent="0.2">
      <c r="A398" s="77" t="s">
        <v>15</v>
      </c>
      <c r="B398" s="5" t="s">
        <v>483</v>
      </c>
      <c r="C398" s="77" t="s">
        <v>70</v>
      </c>
      <c r="D398" s="77" t="s">
        <v>484</v>
      </c>
      <c r="E398" s="263" t="s">
        <v>214</v>
      </c>
      <c r="F398" s="263"/>
      <c r="G398" s="6" t="s">
        <v>97</v>
      </c>
      <c r="H398" s="7">
        <v>1</v>
      </c>
      <c r="I398" s="8"/>
      <c r="J398" s="8">
        <f>SUM(J399:J410)</f>
        <v>61.739999999999995</v>
      </c>
    </row>
    <row r="399" spans="1:10" ht="25.5" x14ac:dyDescent="0.2">
      <c r="A399" s="78" t="s">
        <v>20</v>
      </c>
      <c r="B399" s="9" t="s">
        <v>277</v>
      </c>
      <c r="C399" s="78" t="s">
        <v>70</v>
      </c>
      <c r="D399" s="78" t="s">
        <v>278</v>
      </c>
      <c r="E399" s="261" t="s">
        <v>275</v>
      </c>
      <c r="F399" s="261"/>
      <c r="G399" s="10" t="s">
        <v>276</v>
      </c>
      <c r="H399" s="11">
        <v>1.3</v>
      </c>
      <c r="I399" s="12">
        <v>3.63</v>
      </c>
      <c r="J399" s="12">
        <f t="shared" ref="J399:J410" si="31">TRUNC(H399*I399,2)</f>
        <v>4.71</v>
      </c>
    </row>
    <row r="400" spans="1:10" ht="25.5" x14ac:dyDescent="0.2">
      <c r="A400" s="78" t="s">
        <v>20</v>
      </c>
      <c r="B400" s="9" t="s">
        <v>459</v>
      </c>
      <c r="C400" s="78" t="s">
        <v>70</v>
      </c>
      <c r="D400" s="78" t="s">
        <v>460</v>
      </c>
      <c r="E400" s="261" t="s">
        <v>275</v>
      </c>
      <c r="F400" s="261"/>
      <c r="G400" s="10" t="s">
        <v>276</v>
      </c>
      <c r="H400" s="11">
        <v>1.3</v>
      </c>
      <c r="I400" s="12">
        <v>3.55</v>
      </c>
      <c r="J400" s="12">
        <f t="shared" si="31"/>
        <v>4.6100000000000003</v>
      </c>
    </row>
    <row r="401" spans="1:10" x14ac:dyDescent="0.2">
      <c r="A401" s="75" t="s">
        <v>38</v>
      </c>
      <c r="B401" s="14" t="s">
        <v>461</v>
      </c>
      <c r="C401" s="75" t="s">
        <v>70</v>
      </c>
      <c r="D401" s="75" t="s">
        <v>462</v>
      </c>
      <c r="E401" s="265" t="s">
        <v>84</v>
      </c>
      <c r="F401" s="265"/>
      <c r="G401" s="15" t="s">
        <v>73</v>
      </c>
      <c r="H401" s="16">
        <v>0.876</v>
      </c>
      <c r="I401" s="17">
        <v>10.130000000000001</v>
      </c>
      <c r="J401" s="17">
        <f t="shared" si="31"/>
        <v>8.8699999999999992</v>
      </c>
    </row>
    <row r="402" spans="1:10" ht="25.5" x14ac:dyDescent="0.2">
      <c r="A402" s="75" t="s">
        <v>38</v>
      </c>
      <c r="B402" s="14" t="s">
        <v>485</v>
      </c>
      <c r="C402" s="75" t="s">
        <v>22</v>
      </c>
      <c r="D402" s="75" t="s">
        <v>486</v>
      </c>
      <c r="E402" s="265" t="s">
        <v>84</v>
      </c>
      <c r="F402" s="265"/>
      <c r="G402" s="15" t="s">
        <v>85</v>
      </c>
      <c r="H402" s="16">
        <v>0.15</v>
      </c>
      <c r="I402" s="17">
        <v>27.35</v>
      </c>
      <c r="J402" s="17">
        <f t="shared" si="31"/>
        <v>4.0999999999999996</v>
      </c>
    </row>
    <row r="403" spans="1:10" x14ac:dyDescent="0.2">
      <c r="A403" s="75" t="s">
        <v>38</v>
      </c>
      <c r="B403" s="14" t="s">
        <v>463</v>
      </c>
      <c r="C403" s="75" t="s">
        <v>22</v>
      </c>
      <c r="D403" s="75" t="s">
        <v>464</v>
      </c>
      <c r="E403" s="265" t="s">
        <v>124</v>
      </c>
      <c r="F403" s="265"/>
      <c r="G403" s="15" t="s">
        <v>25</v>
      </c>
      <c r="H403" s="16">
        <v>0.90400000000000003</v>
      </c>
      <c r="I403" s="17">
        <v>19.579999999999998</v>
      </c>
      <c r="J403" s="17">
        <f t="shared" si="31"/>
        <v>17.7</v>
      </c>
    </row>
    <row r="404" spans="1:10" ht="38.25" x14ac:dyDescent="0.2">
      <c r="A404" s="75" t="s">
        <v>38</v>
      </c>
      <c r="B404" s="14" t="s">
        <v>487</v>
      </c>
      <c r="C404" s="75" t="s">
        <v>22</v>
      </c>
      <c r="D404" s="75" t="s">
        <v>488</v>
      </c>
      <c r="E404" s="265" t="s">
        <v>84</v>
      </c>
      <c r="F404" s="265"/>
      <c r="G404" s="15" t="s">
        <v>97</v>
      </c>
      <c r="H404" s="16">
        <v>0.16700000000000001</v>
      </c>
      <c r="I404" s="17">
        <v>63.95</v>
      </c>
      <c r="J404" s="17">
        <f t="shared" si="31"/>
        <v>10.67</v>
      </c>
    </row>
    <row r="405" spans="1:10" ht="25.5" x14ac:dyDescent="0.2">
      <c r="A405" s="75" t="s">
        <v>38</v>
      </c>
      <c r="B405" s="14" t="s">
        <v>215</v>
      </c>
      <c r="C405" s="75" t="s">
        <v>22</v>
      </c>
      <c r="D405" s="75" t="s">
        <v>216</v>
      </c>
      <c r="E405" s="265" t="s">
        <v>84</v>
      </c>
      <c r="F405" s="265"/>
      <c r="G405" s="15" t="s">
        <v>217</v>
      </c>
      <c r="H405" s="16">
        <v>0.02</v>
      </c>
      <c r="I405" s="17">
        <v>6.08</v>
      </c>
      <c r="J405" s="17">
        <f t="shared" si="31"/>
        <v>0.12</v>
      </c>
    </row>
    <row r="406" spans="1:10" x14ac:dyDescent="0.2">
      <c r="A406" s="75" t="s">
        <v>38</v>
      </c>
      <c r="B406" s="14" t="s">
        <v>489</v>
      </c>
      <c r="C406" s="75" t="s">
        <v>22</v>
      </c>
      <c r="D406" s="75" t="s">
        <v>490</v>
      </c>
      <c r="E406" s="265" t="s">
        <v>84</v>
      </c>
      <c r="F406" s="265"/>
      <c r="G406" s="15" t="s">
        <v>85</v>
      </c>
      <c r="H406" s="16">
        <v>2.5000000000000001E-2</v>
      </c>
      <c r="I406" s="17">
        <v>19.53</v>
      </c>
      <c r="J406" s="17">
        <f t="shared" si="31"/>
        <v>0.48</v>
      </c>
    </row>
    <row r="407" spans="1:10" x14ac:dyDescent="0.2">
      <c r="A407" s="75" t="s">
        <v>38</v>
      </c>
      <c r="B407" s="14" t="s">
        <v>491</v>
      </c>
      <c r="C407" s="75" t="s">
        <v>22</v>
      </c>
      <c r="D407" s="75" t="s">
        <v>492</v>
      </c>
      <c r="E407" s="265" t="s">
        <v>84</v>
      </c>
      <c r="F407" s="265"/>
      <c r="G407" s="15" t="s">
        <v>85</v>
      </c>
      <c r="H407" s="16">
        <v>0.1</v>
      </c>
      <c r="I407" s="17">
        <v>19.91</v>
      </c>
      <c r="J407" s="17">
        <f t="shared" si="31"/>
        <v>1.99</v>
      </c>
    </row>
    <row r="408" spans="1:10" ht="25.5" x14ac:dyDescent="0.2">
      <c r="A408" s="75" t="s">
        <v>38</v>
      </c>
      <c r="B408" s="14" t="s">
        <v>218</v>
      </c>
      <c r="C408" s="75" t="s">
        <v>22</v>
      </c>
      <c r="D408" s="75" t="s">
        <v>219</v>
      </c>
      <c r="E408" s="265" t="s">
        <v>84</v>
      </c>
      <c r="F408" s="265"/>
      <c r="G408" s="15" t="s">
        <v>90</v>
      </c>
      <c r="H408" s="16">
        <v>0.77800000000000002</v>
      </c>
      <c r="I408" s="17">
        <v>4.82</v>
      </c>
      <c r="J408" s="17">
        <f t="shared" si="31"/>
        <v>3.74</v>
      </c>
    </row>
    <row r="409" spans="1:10" x14ac:dyDescent="0.2">
      <c r="A409" s="75" t="s">
        <v>38</v>
      </c>
      <c r="B409" s="14" t="s">
        <v>283</v>
      </c>
      <c r="C409" s="75" t="s">
        <v>22</v>
      </c>
      <c r="D409" s="75" t="s">
        <v>284</v>
      </c>
      <c r="E409" s="265" t="s">
        <v>124</v>
      </c>
      <c r="F409" s="265"/>
      <c r="G409" s="15" t="s">
        <v>25</v>
      </c>
      <c r="H409" s="16">
        <v>0.22600000000000001</v>
      </c>
      <c r="I409" s="17">
        <v>12.11</v>
      </c>
      <c r="J409" s="17">
        <f t="shared" si="31"/>
        <v>2.73</v>
      </c>
    </row>
    <row r="410" spans="1:10" ht="26.25" thickBot="1" x14ac:dyDescent="0.25">
      <c r="A410" s="75" t="s">
        <v>38</v>
      </c>
      <c r="B410" s="14" t="s">
        <v>493</v>
      </c>
      <c r="C410" s="75" t="s">
        <v>22</v>
      </c>
      <c r="D410" s="75" t="s">
        <v>494</v>
      </c>
      <c r="E410" s="265" t="s">
        <v>84</v>
      </c>
      <c r="F410" s="265"/>
      <c r="G410" s="15" t="s">
        <v>90</v>
      </c>
      <c r="H410" s="16">
        <v>8.6999999999999994E-2</v>
      </c>
      <c r="I410" s="17">
        <v>23.3</v>
      </c>
      <c r="J410" s="17">
        <f t="shared" si="31"/>
        <v>2.02</v>
      </c>
    </row>
    <row r="411" spans="1:10" ht="15" thickTop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</row>
    <row r="412" spans="1:10" ht="15" x14ac:dyDescent="0.2">
      <c r="A412" s="76" t="s">
        <v>495</v>
      </c>
      <c r="B412" s="79" t="s">
        <v>9</v>
      </c>
      <c r="C412" s="76" t="s">
        <v>10</v>
      </c>
      <c r="D412" s="76" t="s">
        <v>11</v>
      </c>
      <c r="E412" s="262" t="s">
        <v>12</v>
      </c>
      <c r="F412" s="262"/>
      <c r="G412" s="80" t="s">
        <v>13</v>
      </c>
      <c r="H412" s="79" t="s">
        <v>14</v>
      </c>
      <c r="I412" s="79" t="s">
        <v>1550</v>
      </c>
      <c r="J412" s="79" t="s">
        <v>1551</v>
      </c>
    </row>
    <row r="413" spans="1:10" ht="25.5" x14ac:dyDescent="0.2">
      <c r="A413" s="77" t="s">
        <v>15</v>
      </c>
      <c r="B413" s="5" t="s">
        <v>496</v>
      </c>
      <c r="C413" s="77" t="s">
        <v>70</v>
      </c>
      <c r="D413" s="77" t="s">
        <v>497</v>
      </c>
      <c r="E413" s="263" t="s">
        <v>225</v>
      </c>
      <c r="F413" s="263"/>
      <c r="G413" s="6" t="s">
        <v>176</v>
      </c>
      <c r="H413" s="7">
        <v>1</v>
      </c>
      <c r="I413" s="8"/>
      <c r="J413" s="8">
        <f>SUM(J414:J421)</f>
        <v>12.840000000000002</v>
      </c>
    </row>
    <row r="414" spans="1:10" ht="25.5" x14ac:dyDescent="0.2">
      <c r="A414" s="78" t="s">
        <v>20</v>
      </c>
      <c r="B414" s="9" t="s">
        <v>277</v>
      </c>
      <c r="C414" s="78" t="s">
        <v>70</v>
      </c>
      <c r="D414" s="78" t="s">
        <v>278</v>
      </c>
      <c r="E414" s="261" t="s">
        <v>275</v>
      </c>
      <c r="F414" s="261"/>
      <c r="G414" s="10" t="s">
        <v>276</v>
      </c>
      <c r="H414" s="11">
        <v>7.0000000000000007E-2</v>
      </c>
      <c r="I414" s="12">
        <v>3.63</v>
      </c>
      <c r="J414" s="12">
        <f t="shared" ref="J414:J421" si="32">TRUNC(H414*I414,2)</f>
        <v>0.25</v>
      </c>
    </row>
    <row r="415" spans="1:10" ht="25.5" x14ac:dyDescent="0.2">
      <c r="A415" s="78" t="s">
        <v>20</v>
      </c>
      <c r="B415" s="9" t="s">
        <v>498</v>
      </c>
      <c r="C415" s="78" t="s">
        <v>70</v>
      </c>
      <c r="D415" s="78" t="s">
        <v>499</v>
      </c>
      <c r="E415" s="261" t="s">
        <v>275</v>
      </c>
      <c r="F415" s="261"/>
      <c r="G415" s="10" t="s">
        <v>276</v>
      </c>
      <c r="H415" s="11">
        <v>7.0000000000000007E-2</v>
      </c>
      <c r="I415" s="12">
        <v>3.48</v>
      </c>
      <c r="J415" s="12">
        <f t="shared" si="32"/>
        <v>0.24</v>
      </c>
    </row>
    <row r="416" spans="1:10" x14ac:dyDescent="0.2">
      <c r="A416" s="75" t="s">
        <v>38</v>
      </c>
      <c r="B416" s="14" t="s">
        <v>500</v>
      </c>
      <c r="C416" s="75" t="s">
        <v>70</v>
      </c>
      <c r="D416" s="75" t="s">
        <v>501</v>
      </c>
      <c r="E416" s="265" t="s">
        <v>84</v>
      </c>
      <c r="F416" s="265"/>
      <c r="G416" s="15" t="s">
        <v>176</v>
      </c>
      <c r="H416" s="16">
        <v>1</v>
      </c>
      <c r="I416" s="17">
        <v>9.39</v>
      </c>
      <c r="J416" s="17">
        <f t="shared" si="32"/>
        <v>9.39</v>
      </c>
    </row>
    <row r="417" spans="1:10" x14ac:dyDescent="0.2">
      <c r="A417" s="75" t="s">
        <v>38</v>
      </c>
      <c r="B417" s="14" t="s">
        <v>502</v>
      </c>
      <c r="C417" s="75" t="s">
        <v>22</v>
      </c>
      <c r="D417" s="75" t="s">
        <v>503</v>
      </c>
      <c r="E417" s="265" t="s">
        <v>124</v>
      </c>
      <c r="F417" s="265"/>
      <c r="G417" s="15" t="s">
        <v>25</v>
      </c>
      <c r="H417" s="16">
        <v>7.0000000000000007E-2</v>
      </c>
      <c r="I417" s="17">
        <v>19.55</v>
      </c>
      <c r="J417" s="17">
        <f t="shared" si="32"/>
        <v>1.36</v>
      </c>
    </row>
    <row r="418" spans="1:10" ht="25.5" x14ac:dyDescent="0.2">
      <c r="A418" s="75" t="s">
        <v>38</v>
      </c>
      <c r="B418" s="14" t="s">
        <v>230</v>
      </c>
      <c r="C418" s="75" t="s">
        <v>22</v>
      </c>
      <c r="D418" s="75" t="s">
        <v>231</v>
      </c>
      <c r="E418" s="265" t="s">
        <v>84</v>
      </c>
      <c r="F418" s="265"/>
      <c r="G418" s="15" t="s">
        <v>85</v>
      </c>
      <c r="H418" s="16">
        <v>0.02</v>
      </c>
      <c r="I418" s="17">
        <v>27.35</v>
      </c>
      <c r="J418" s="17">
        <f t="shared" si="32"/>
        <v>0.54</v>
      </c>
    </row>
    <row r="419" spans="1:10" ht="38.25" x14ac:dyDescent="0.2">
      <c r="A419" s="75" t="s">
        <v>38</v>
      </c>
      <c r="B419" s="14" t="s">
        <v>235</v>
      </c>
      <c r="C419" s="75" t="s">
        <v>22</v>
      </c>
      <c r="D419" s="75" t="s">
        <v>236</v>
      </c>
      <c r="E419" s="265" t="s">
        <v>84</v>
      </c>
      <c r="F419" s="265"/>
      <c r="G419" s="15" t="s">
        <v>234</v>
      </c>
      <c r="H419" s="16">
        <v>0.4</v>
      </c>
      <c r="I419" s="17">
        <v>0.36</v>
      </c>
      <c r="J419" s="17">
        <f t="shared" si="32"/>
        <v>0.14000000000000001</v>
      </c>
    </row>
    <row r="420" spans="1:10" ht="25.5" x14ac:dyDescent="0.2">
      <c r="A420" s="75" t="s">
        <v>38</v>
      </c>
      <c r="B420" s="14" t="s">
        <v>232</v>
      </c>
      <c r="C420" s="75" t="s">
        <v>22</v>
      </c>
      <c r="D420" s="75" t="s">
        <v>233</v>
      </c>
      <c r="E420" s="265" t="s">
        <v>84</v>
      </c>
      <c r="F420" s="265"/>
      <c r="G420" s="15" t="s">
        <v>234</v>
      </c>
      <c r="H420" s="16">
        <v>0.4</v>
      </c>
      <c r="I420" s="17">
        <v>0.22</v>
      </c>
      <c r="J420" s="17">
        <f t="shared" si="32"/>
        <v>0.08</v>
      </c>
    </row>
    <row r="421" spans="1:10" ht="15" thickBot="1" x14ac:dyDescent="0.25">
      <c r="A421" s="75" t="s">
        <v>38</v>
      </c>
      <c r="B421" s="14" t="s">
        <v>283</v>
      </c>
      <c r="C421" s="75" t="s">
        <v>22</v>
      </c>
      <c r="D421" s="75" t="s">
        <v>284</v>
      </c>
      <c r="E421" s="265" t="s">
        <v>124</v>
      </c>
      <c r="F421" s="265"/>
      <c r="G421" s="15" t="s">
        <v>25</v>
      </c>
      <c r="H421" s="16">
        <v>7.0000000000000007E-2</v>
      </c>
      <c r="I421" s="17">
        <v>12.11</v>
      </c>
      <c r="J421" s="17">
        <f t="shared" si="32"/>
        <v>0.84</v>
      </c>
    </row>
    <row r="422" spans="1:10" ht="15" thickTop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</row>
    <row r="423" spans="1:10" ht="15" x14ac:dyDescent="0.2">
      <c r="A423" s="76" t="s">
        <v>504</v>
      </c>
      <c r="B423" s="79" t="s">
        <v>9</v>
      </c>
      <c r="C423" s="76" t="s">
        <v>10</v>
      </c>
      <c r="D423" s="76" t="s">
        <v>11</v>
      </c>
      <c r="E423" s="262" t="s">
        <v>12</v>
      </c>
      <c r="F423" s="262"/>
      <c r="G423" s="80" t="s">
        <v>13</v>
      </c>
      <c r="H423" s="79" t="s">
        <v>14</v>
      </c>
      <c r="I423" s="79" t="s">
        <v>1550</v>
      </c>
      <c r="J423" s="79" t="s">
        <v>1551</v>
      </c>
    </row>
    <row r="424" spans="1:10" ht="38.25" x14ac:dyDescent="0.2">
      <c r="A424" s="77" t="s">
        <v>15</v>
      </c>
      <c r="B424" s="5" t="s">
        <v>505</v>
      </c>
      <c r="C424" s="77" t="s">
        <v>22</v>
      </c>
      <c r="D424" s="77" t="s">
        <v>506</v>
      </c>
      <c r="E424" s="263" t="s">
        <v>195</v>
      </c>
      <c r="F424" s="263"/>
      <c r="G424" s="6" t="s">
        <v>133</v>
      </c>
      <c r="H424" s="7">
        <v>1</v>
      </c>
      <c r="I424" s="8"/>
      <c r="J424" s="8">
        <f>SUM(J425:J428)</f>
        <v>4691.6899999999996</v>
      </c>
    </row>
    <row r="425" spans="1:10" ht="38.25" x14ac:dyDescent="0.2">
      <c r="A425" s="78" t="s">
        <v>20</v>
      </c>
      <c r="B425" s="9" t="s">
        <v>507</v>
      </c>
      <c r="C425" s="78" t="s">
        <v>22</v>
      </c>
      <c r="D425" s="78" t="s">
        <v>508</v>
      </c>
      <c r="E425" s="261" t="s">
        <v>195</v>
      </c>
      <c r="F425" s="261"/>
      <c r="G425" s="10" t="s">
        <v>97</v>
      </c>
      <c r="H425" s="11">
        <v>7.57</v>
      </c>
      <c r="I425" s="12">
        <v>268.94</v>
      </c>
      <c r="J425" s="12">
        <f t="shared" ref="J425:J428" si="33">TRUNC(H425*I425,2)</f>
        <v>2035.87</v>
      </c>
    </row>
    <row r="426" spans="1:10" ht="38.25" x14ac:dyDescent="0.2">
      <c r="A426" s="78" t="s">
        <v>20</v>
      </c>
      <c r="B426" s="9" t="s">
        <v>509</v>
      </c>
      <c r="C426" s="78" t="s">
        <v>22</v>
      </c>
      <c r="D426" s="78" t="s">
        <v>510</v>
      </c>
      <c r="E426" s="261" t="s">
        <v>195</v>
      </c>
      <c r="F426" s="261"/>
      <c r="G426" s="10" t="s">
        <v>85</v>
      </c>
      <c r="H426" s="11">
        <v>124.08</v>
      </c>
      <c r="I426" s="12">
        <v>14.99</v>
      </c>
      <c r="J426" s="12">
        <f t="shared" si="33"/>
        <v>1859.95</v>
      </c>
    </row>
    <row r="427" spans="1:10" ht="38.25" x14ac:dyDescent="0.2">
      <c r="A427" s="78" t="s">
        <v>20</v>
      </c>
      <c r="B427" s="9" t="s">
        <v>511</v>
      </c>
      <c r="C427" s="78" t="s">
        <v>22</v>
      </c>
      <c r="D427" s="78" t="s">
        <v>512</v>
      </c>
      <c r="E427" s="261" t="s">
        <v>195</v>
      </c>
      <c r="F427" s="261"/>
      <c r="G427" s="10" t="s">
        <v>133</v>
      </c>
      <c r="H427" s="11">
        <v>1</v>
      </c>
      <c r="I427" s="12">
        <v>606.03</v>
      </c>
      <c r="J427" s="12">
        <f t="shared" si="33"/>
        <v>606.03</v>
      </c>
    </row>
    <row r="428" spans="1:10" ht="39" thickBot="1" x14ac:dyDescent="0.25">
      <c r="A428" s="78" t="s">
        <v>20</v>
      </c>
      <c r="B428" s="9" t="s">
        <v>513</v>
      </c>
      <c r="C428" s="78" t="s">
        <v>22</v>
      </c>
      <c r="D428" s="78" t="s">
        <v>514</v>
      </c>
      <c r="E428" s="261" t="s">
        <v>195</v>
      </c>
      <c r="F428" s="261"/>
      <c r="G428" s="10" t="s">
        <v>85</v>
      </c>
      <c r="H428" s="11">
        <v>7.92</v>
      </c>
      <c r="I428" s="12">
        <v>23.97</v>
      </c>
      <c r="J428" s="12">
        <f t="shared" si="33"/>
        <v>189.84</v>
      </c>
    </row>
    <row r="429" spans="1:10" ht="15" thickTop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</row>
    <row r="430" spans="1:10" ht="15" x14ac:dyDescent="0.2">
      <c r="A430" s="76" t="s">
        <v>515</v>
      </c>
      <c r="B430" s="79" t="s">
        <v>9</v>
      </c>
      <c r="C430" s="76" t="s">
        <v>10</v>
      </c>
      <c r="D430" s="76" t="s">
        <v>11</v>
      </c>
      <c r="E430" s="262" t="s">
        <v>12</v>
      </c>
      <c r="F430" s="262"/>
      <c r="G430" s="80" t="s">
        <v>13</v>
      </c>
      <c r="H430" s="79" t="s">
        <v>14</v>
      </c>
      <c r="I430" s="79" t="s">
        <v>1550</v>
      </c>
      <c r="J430" s="79" t="s">
        <v>1551</v>
      </c>
    </row>
    <row r="431" spans="1:10" ht="38.25" x14ac:dyDescent="0.2">
      <c r="A431" s="77" t="s">
        <v>15</v>
      </c>
      <c r="B431" s="5" t="s">
        <v>516</v>
      </c>
      <c r="C431" s="77" t="s">
        <v>70</v>
      </c>
      <c r="D431" s="77" t="s">
        <v>517</v>
      </c>
      <c r="E431" s="263" t="s">
        <v>518</v>
      </c>
      <c r="F431" s="263"/>
      <c r="G431" s="6" t="s">
        <v>97</v>
      </c>
      <c r="H431" s="7">
        <v>1</v>
      </c>
      <c r="I431" s="8"/>
      <c r="J431" s="8">
        <f>SUM(J432:J445)</f>
        <v>161.25</v>
      </c>
    </row>
    <row r="432" spans="1:10" ht="25.5" x14ac:dyDescent="0.2">
      <c r="A432" s="78" t="s">
        <v>20</v>
      </c>
      <c r="B432" s="9" t="s">
        <v>223</v>
      </c>
      <c r="C432" s="78" t="s">
        <v>70</v>
      </c>
      <c r="D432" s="78" t="s">
        <v>224</v>
      </c>
      <c r="E432" s="261" t="s">
        <v>225</v>
      </c>
      <c r="F432" s="261"/>
      <c r="G432" s="10" t="s">
        <v>176</v>
      </c>
      <c r="H432" s="11">
        <v>1.89</v>
      </c>
      <c r="I432" s="12">
        <v>14.47</v>
      </c>
      <c r="J432" s="12">
        <f t="shared" ref="J432:J445" si="34">TRUNC(H432*I432,2)</f>
        <v>27.34</v>
      </c>
    </row>
    <row r="433" spans="1:10" ht="25.5" x14ac:dyDescent="0.2">
      <c r="A433" s="78" t="s">
        <v>20</v>
      </c>
      <c r="B433" s="9" t="s">
        <v>273</v>
      </c>
      <c r="C433" s="78" t="s">
        <v>70</v>
      </c>
      <c r="D433" s="78" t="s">
        <v>274</v>
      </c>
      <c r="E433" s="261" t="s">
        <v>275</v>
      </c>
      <c r="F433" s="261"/>
      <c r="G433" s="10" t="s">
        <v>276</v>
      </c>
      <c r="H433" s="11">
        <v>0.44</v>
      </c>
      <c r="I433" s="12">
        <v>3.51</v>
      </c>
      <c r="J433" s="12">
        <f t="shared" si="34"/>
        <v>1.54</v>
      </c>
    </row>
    <row r="434" spans="1:10" ht="25.5" x14ac:dyDescent="0.2">
      <c r="A434" s="78" t="s">
        <v>20</v>
      </c>
      <c r="B434" s="9" t="s">
        <v>277</v>
      </c>
      <c r="C434" s="78" t="s">
        <v>70</v>
      </c>
      <c r="D434" s="78" t="s">
        <v>278</v>
      </c>
      <c r="E434" s="261" t="s">
        <v>275</v>
      </c>
      <c r="F434" s="261"/>
      <c r="G434" s="10" t="s">
        <v>276</v>
      </c>
      <c r="H434" s="11">
        <v>1.88</v>
      </c>
      <c r="I434" s="12">
        <v>3.63</v>
      </c>
      <c r="J434" s="12">
        <f t="shared" si="34"/>
        <v>6.82</v>
      </c>
    </row>
    <row r="435" spans="1:10" ht="25.5" x14ac:dyDescent="0.2">
      <c r="A435" s="75" t="s">
        <v>38</v>
      </c>
      <c r="B435" s="14" t="s">
        <v>519</v>
      </c>
      <c r="C435" s="75" t="s">
        <v>70</v>
      </c>
      <c r="D435" s="75" t="s">
        <v>520</v>
      </c>
      <c r="E435" s="265" t="s">
        <v>84</v>
      </c>
      <c r="F435" s="265"/>
      <c r="G435" s="15" t="s">
        <v>97</v>
      </c>
      <c r="H435" s="16">
        <v>1</v>
      </c>
      <c r="I435" s="17">
        <v>46.1</v>
      </c>
      <c r="J435" s="17">
        <f t="shared" si="34"/>
        <v>46.1</v>
      </c>
    </row>
    <row r="436" spans="1:10" x14ac:dyDescent="0.2">
      <c r="A436" s="75" t="s">
        <v>38</v>
      </c>
      <c r="B436" s="14" t="s">
        <v>461</v>
      </c>
      <c r="C436" s="75" t="s">
        <v>70</v>
      </c>
      <c r="D436" s="75" t="s">
        <v>462</v>
      </c>
      <c r="E436" s="265" t="s">
        <v>84</v>
      </c>
      <c r="F436" s="265"/>
      <c r="G436" s="15" t="s">
        <v>73</v>
      </c>
      <c r="H436" s="16">
        <v>1.71</v>
      </c>
      <c r="I436" s="17">
        <v>10.130000000000001</v>
      </c>
      <c r="J436" s="17">
        <f t="shared" si="34"/>
        <v>17.32</v>
      </c>
    </row>
    <row r="437" spans="1:10" x14ac:dyDescent="0.2">
      <c r="A437" s="75" t="s">
        <v>38</v>
      </c>
      <c r="B437" s="14" t="s">
        <v>521</v>
      </c>
      <c r="C437" s="75" t="s">
        <v>70</v>
      </c>
      <c r="D437" s="75" t="s">
        <v>522</v>
      </c>
      <c r="E437" s="265" t="s">
        <v>84</v>
      </c>
      <c r="F437" s="265"/>
      <c r="G437" s="15" t="s">
        <v>73</v>
      </c>
      <c r="H437" s="16">
        <v>0.97</v>
      </c>
      <c r="I437" s="17">
        <v>3.89</v>
      </c>
      <c r="J437" s="17">
        <f t="shared" si="34"/>
        <v>3.77</v>
      </c>
    </row>
    <row r="438" spans="1:10" ht="25.5" x14ac:dyDescent="0.2">
      <c r="A438" s="75" t="s">
        <v>38</v>
      </c>
      <c r="B438" s="14" t="s">
        <v>202</v>
      </c>
      <c r="C438" s="75" t="s">
        <v>22</v>
      </c>
      <c r="D438" s="75" t="s">
        <v>203</v>
      </c>
      <c r="E438" s="265" t="s">
        <v>84</v>
      </c>
      <c r="F438" s="265"/>
      <c r="G438" s="15" t="s">
        <v>133</v>
      </c>
      <c r="H438" s="16">
        <v>4.9000000000000002E-2</v>
      </c>
      <c r="I438" s="17">
        <v>101.3</v>
      </c>
      <c r="J438" s="17">
        <f t="shared" si="34"/>
        <v>4.96</v>
      </c>
    </row>
    <row r="439" spans="1:10" x14ac:dyDescent="0.2">
      <c r="A439" s="75" t="s">
        <v>38</v>
      </c>
      <c r="B439" s="14" t="s">
        <v>204</v>
      </c>
      <c r="C439" s="75" t="s">
        <v>22</v>
      </c>
      <c r="D439" s="75" t="s">
        <v>205</v>
      </c>
      <c r="E439" s="265" t="s">
        <v>84</v>
      </c>
      <c r="F439" s="265"/>
      <c r="G439" s="15" t="s">
        <v>85</v>
      </c>
      <c r="H439" s="16">
        <v>15</v>
      </c>
      <c r="I439" s="17">
        <v>0.76</v>
      </c>
      <c r="J439" s="17">
        <f t="shared" si="34"/>
        <v>11.4</v>
      </c>
    </row>
    <row r="440" spans="1:10" ht="25.5" x14ac:dyDescent="0.2">
      <c r="A440" s="75" t="s">
        <v>38</v>
      </c>
      <c r="B440" s="14" t="s">
        <v>523</v>
      </c>
      <c r="C440" s="75" t="s">
        <v>22</v>
      </c>
      <c r="D440" s="75" t="s">
        <v>524</v>
      </c>
      <c r="E440" s="265" t="s">
        <v>84</v>
      </c>
      <c r="F440" s="265"/>
      <c r="G440" s="15" t="s">
        <v>133</v>
      </c>
      <c r="H440" s="16">
        <v>3.3000000000000002E-2</v>
      </c>
      <c r="I440" s="17">
        <v>92.58</v>
      </c>
      <c r="J440" s="17">
        <f t="shared" si="34"/>
        <v>3.05</v>
      </c>
    </row>
    <row r="441" spans="1:10" ht="25.5" x14ac:dyDescent="0.2">
      <c r="A441" s="75" t="s">
        <v>38</v>
      </c>
      <c r="B441" s="14" t="s">
        <v>248</v>
      </c>
      <c r="C441" s="75" t="s">
        <v>22</v>
      </c>
      <c r="D441" s="75" t="s">
        <v>249</v>
      </c>
      <c r="E441" s="265" t="s">
        <v>84</v>
      </c>
      <c r="F441" s="265"/>
      <c r="G441" s="15" t="s">
        <v>133</v>
      </c>
      <c r="H441" s="16">
        <v>1.0999999999999999E-2</v>
      </c>
      <c r="I441" s="17">
        <v>92.09</v>
      </c>
      <c r="J441" s="17">
        <f t="shared" si="34"/>
        <v>1.01</v>
      </c>
    </row>
    <row r="442" spans="1:10" x14ac:dyDescent="0.2">
      <c r="A442" s="75" t="s">
        <v>38</v>
      </c>
      <c r="B442" s="14" t="s">
        <v>281</v>
      </c>
      <c r="C442" s="75" t="s">
        <v>22</v>
      </c>
      <c r="D442" s="75" t="s">
        <v>282</v>
      </c>
      <c r="E442" s="265" t="s">
        <v>124</v>
      </c>
      <c r="F442" s="265"/>
      <c r="G442" s="15" t="s">
        <v>25</v>
      </c>
      <c r="H442" s="16">
        <v>0.44</v>
      </c>
      <c r="I442" s="17">
        <v>19.55</v>
      </c>
      <c r="J442" s="17">
        <f t="shared" si="34"/>
        <v>8.6</v>
      </c>
    </row>
    <row r="443" spans="1:10" x14ac:dyDescent="0.2">
      <c r="A443" s="75" t="s">
        <v>38</v>
      </c>
      <c r="B443" s="14" t="s">
        <v>100</v>
      </c>
      <c r="C443" s="75" t="s">
        <v>22</v>
      </c>
      <c r="D443" s="75" t="s">
        <v>101</v>
      </c>
      <c r="E443" s="265" t="s">
        <v>84</v>
      </c>
      <c r="F443" s="265"/>
      <c r="G443" s="15" t="s">
        <v>85</v>
      </c>
      <c r="H443" s="16">
        <v>0.03</v>
      </c>
      <c r="I443" s="17">
        <v>19.53</v>
      </c>
      <c r="J443" s="17">
        <f t="shared" si="34"/>
        <v>0.57999999999999996</v>
      </c>
    </row>
    <row r="444" spans="1:10" x14ac:dyDescent="0.2">
      <c r="A444" s="75" t="s">
        <v>38</v>
      </c>
      <c r="B444" s="14" t="s">
        <v>283</v>
      </c>
      <c r="C444" s="75" t="s">
        <v>22</v>
      </c>
      <c r="D444" s="75" t="s">
        <v>284</v>
      </c>
      <c r="E444" s="265" t="s">
        <v>124</v>
      </c>
      <c r="F444" s="265"/>
      <c r="G444" s="15" t="s">
        <v>25</v>
      </c>
      <c r="H444" s="16">
        <v>1.88</v>
      </c>
      <c r="I444" s="17">
        <v>12.11</v>
      </c>
      <c r="J444" s="17">
        <f t="shared" si="34"/>
        <v>22.76</v>
      </c>
    </row>
    <row r="445" spans="1:10" ht="26.25" thickBot="1" x14ac:dyDescent="0.25">
      <c r="A445" s="75" t="s">
        <v>38</v>
      </c>
      <c r="B445" s="14" t="s">
        <v>88</v>
      </c>
      <c r="C445" s="75" t="s">
        <v>22</v>
      </c>
      <c r="D445" s="75" t="s">
        <v>89</v>
      </c>
      <c r="E445" s="265" t="s">
        <v>84</v>
      </c>
      <c r="F445" s="265"/>
      <c r="G445" s="15" t="s">
        <v>90</v>
      </c>
      <c r="H445" s="16">
        <v>0.56000000000000005</v>
      </c>
      <c r="I445" s="17">
        <v>10.73</v>
      </c>
      <c r="J445" s="17">
        <f t="shared" si="34"/>
        <v>6</v>
      </c>
    </row>
    <row r="446" spans="1:10" ht="15" thickTop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</row>
    <row r="447" spans="1:10" ht="15" x14ac:dyDescent="0.2">
      <c r="A447" s="76" t="s">
        <v>525</v>
      </c>
      <c r="B447" s="79" t="s">
        <v>9</v>
      </c>
      <c r="C447" s="76" t="s">
        <v>10</v>
      </c>
      <c r="D447" s="76" t="s">
        <v>11</v>
      </c>
      <c r="E447" s="262" t="s">
        <v>12</v>
      </c>
      <c r="F447" s="262"/>
      <c r="G447" s="80" t="s">
        <v>13</v>
      </c>
      <c r="H447" s="79" t="s">
        <v>14</v>
      </c>
      <c r="I447" s="79" t="s">
        <v>1550</v>
      </c>
      <c r="J447" s="79" t="s">
        <v>1551</v>
      </c>
    </row>
    <row r="448" spans="1:10" ht="25.5" x14ac:dyDescent="0.2">
      <c r="A448" s="77" t="s">
        <v>15</v>
      </c>
      <c r="B448" s="5" t="s">
        <v>526</v>
      </c>
      <c r="C448" s="77" t="s">
        <v>70</v>
      </c>
      <c r="D448" s="77" t="s">
        <v>527</v>
      </c>
      <c r="E448" s="263" t="s">
        <v>528</v>
      </c>
      <c r="F448" s="263"/>
      <c r="G448" s="6" t="s">
        <v>97</v>
      </c>
      <c r="H448" s="7">
        <v>1</v>
      </c>
      <c r="I448" s="8"/>
      <c r="J448" s="8">
        <f>SUM(J449)</f>
        <v>56.2</v>
      </c>
    </row>
    <row r="449" spans="1:10" ht="26.25" thickBot="1" x14ac:dyDescent="0.25">
      <c r="A449" s="78" t="s">
        <v>20</v>
      </c>
      <c r="B449" s="9" t="s">
        <v>529</v>
      </c>
      <c r="C449" s="78" t="s">
        <v>70</v>
      </c>
      <c r="D449" s="78" t="s">
        <v>530</v>
      </c>
      <c r="E449" s="261" t="s">
        <v>528</v>
      </c>
      <c r="F449" s="261"/>
      <c r="G449" s="10" t="s">
        <v>73</v>
      </c>
      <c r="H449" s="11">
        <v>0.95</v>
      </c>
      <c r="I449" s="12">
        <v>59.16</v>
      </c>
      <c r="J449" s="12">
        <f t="shared" ref="J449" si="35">TRUNC(H449*I449,2)</f>
        <v>56.2</v>
      </c>
    </row>
    <row r="450" spans="1:10" ht="15" thickTop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</row>
    <row r="451" spans="1:10" ht="15" x14ac:dyDescent="0.2">
      <c r="A451" s="76" t="s">
        <v>531</v>
      </c>
      <c r="B451" s="79" t="s">
        <v>9</v>
      </c>
      <c r="C451" s="76" t="s">
        <v>10</v>
      </c>
      <c r="D451" s="76" t="s">
        <v>11</v>
      </c>
      <c r="E451" s="262" t="s">
        <v>12</v>
      </c>
      <c r="F451" s="262"/>
      <c r="G451" s="80" t="s">
        <v>13</v>
      </c>
      <c r="H451" s="79" t="s">
        <v>14</v>
      </c>
      <c r="I451" s="79" t="s">
        <v>1550</v>
      </c>
      <c r="J451" s="79" t="s">
        <v>1551</v>
      </c>
    </row>
    <row r="452" spans="1:10" ht="25.5" x14ac:dyDescent="0.2">
      <c r="A452" s="77" t="s">
        <v>15</v>
      </c>
      <c r="B452" s="5" t="s">
        <v>532</v>
      </c>
      <c r="C452" s="77" t="s">
        <v>70</v>
      </c>
      <c r="D452" s="77" t="s">
        <v>533</v>
      </c>
      <c r="E452" s="263" t="s">
        <v>534</v>
      </c>
      <c r="F452" s="263"/>
      <c r="G452" s="6" t="s">
        <v>97</v>
      </c>
      <c r="H452" s="7">
        <v>1</v>
      </c>
      <c r="I452" s="8"/>
      <c r="J452" s="8">
        <f>SUM(J453:J459)</f>
        <v>42.55</v>
      </c>
    </row>
    <row r="453" spans="1:10" ht="25.5" x14ac:dyDescent="0.2">
      <c r="A453" s="78" t="s">
        <v>20</v>
      </c>
      <c r="B453" s="9" t="s">
        <v>277</v>
      </c>
      <c r="C453" s="78" t="s">
        <v>70</v>
      </c>
      <c r="D453" s="78" t="s">
        <v>278</v>
      </c>
      <c r="E453" s="261" t="s">
        <v>275</v>
      </c>
      <c r="F453" s="261"/>
      <c r="G453" s="10" t="s">
        <v>276</v>
      </c>
      <c r="H453" s="11">
        <v>0.22</v>
      </c>
      <c r="I453" s="12">
        <v>3.63</v>
      </c>
      <c r="J453" s="12">
        <f t="shared" ref="J453:J459" si="36">TRUNC(H453*I453,2)</f>
        <v>0.79</v>
      </c>
    </row>
    <row r="454" spans="1:10" ht="25.5" x14ac:dyDescent="0.2">
      <c r="A454" s="78" t="s">
        <v>20</v>
      </c>
      <c r="B454" s="9" t="s">
        <v>459</v>
      </c>
      <c r="C454" s="78" t="s">
        <v>70</v>
      </c>
      <c r="D454" s="78" t="s">
        <v>460</v>
      </c>
      <c r="E454" s="261" t="s">
        <v>275</v>
      </c>
      <c r="F454" s="261"/>
      <c r="G454" s="10" t="s">
        <v>276</v>
      </c>
      <c r="H454" s="11">
        <v>0.22</v>
      </c>
      <c r="I454" s="12">
        <v>3.55</v>
      </c>
      <c r="J454" s="12">
        <f t="shared" si="36"/>
        <v>0.78</v>
      </c>
    </row>
    <row r="455" spans="1:10" x14ac:dyDescent="0.2">
      <c r="A455" s="75" t="s">
        <v>38</v>
      </c>
      <c r="B455" s="14" t="s">
        <v>463</v>
      </c>
      <c r="C455" s="75" t="s">
        <v>22</v>
      </c>
      <c r="D455" s="75" t="s">
        <v>464</v>
      </c>
      <c r="E455" s="265" t="s">
        <v>124</v>
      </c>
      <c r="F455" s="265"/>
      <c r="G455" s="15" t="s">
        <v>25</v>
      </c>
      <c r="H455" s="16">
        <v>0.22</v>
      </c>
      <c r="I455" s="17">
        <v>19.579999999999998</v>
      </c>
      <c r="J455" s="17">
        <f t="shared" si="36"/>
        <v>4.3</v>
      </c>
    </row>
    <row r="456" spans="1:10" ht="25.5" x14ac:dyDescent="0.2">
      <c r="A456" s="75" t="s">
        <v>38</v>
      </c>
      <c r="B456" s="14" t="s">
        <v>535</v>
      </c>
      <c r="C456" s="75" t="s">
        <v>22</v>
      </c>
      <c r="D456" s="75" t="s">
        <v>536</v>
      </c>
      <c r="E456" s="265" t="s">
        <v>84</v>
      </c>
      <c r="F456" s="265"/>
      <c r="G456" s="15" t="s">
        <v>537</v>
      </c>
      <c r="H456" s="16">
        <v>1.42</v>
      </c>
      <c r="I456" s="17">
        <v>0.3</v>
      </c>
      <c r="J456" s="17">
        <f t="shared" si="36"/>
        <v>0.42</v>
      </c>
    </row>
    <row r="457" spans="1:10" ht="25.5" x14ac:dyDescent="0.2">
      <c r="A457" s="75" t="s">
        <v>38</v>
      </c>
      <c r="B457" s="14" t="s">
        <v>538</v>
      </c>
      <c r="C457" s="75" t="s">
        <v>22</v>
      </c>
      <c r="D457" s="75" t="s">
        <v>539</v>
      </c>
      <c r="E457" s="265" t="s">
        <v>84</v>
      </c>
      <c r="F457" s="265"/>
      <c r="G457" s="15" t="s">
        <v>234</v>
      </c>
      <c r="H457" s="16">
        <v>1.42</v>
      </c>
      <c r="I457" s="17">
        <v>1.6</v>
      </c>
      <c r="J457" s="17">
        <f t="shared" si="36"/>
        <v>2.27</v>
      </c>
    </row>
    <row r="458" spans="1:10" x14ac:dyDescent="0.2">
      <c r="A458" s="75" t="s">
        <v>38</v>
      </c>
      <c r="B458" s="14" t="s">
        <v>283</v>
      </c>
      <c r="C458" s="75" t="s">
        <v>22</v>
      </c>
      <c r="D458" s="75" t="s">
        <v>284</v>
      </c>
      <c r="E458" s="265" t="s">
        <v>124</v>
      </c>
      <c r="F458" s="265"/>
      <c r="G458" s="15" t="s">
        <v>25</v>
      </c>
      <c r="H458" s="16">
        <v>0.22</v>
      </c>
      <c r="I458" s="17">
        <v>12.11</v>
      </c>
      <c r="J458" s="17">
        <f t="shared" si="36"/>
        <v>2.66</v>
      </c>
    </row>
    <row r="459" spans="1:10" ht="26.25" thickBot="1" x14ac:dyDescent="0.25">
      <c r="A459" s="75" t="s">
        <v>38</v>
      </c>
      <c r="B459" s="14" t="s">
        <v>540</v>
      </c>
      <c r="C459" s="75" t="s">
        <v>22</v>
      </c>
      <c r="D459" s="75" t="s">
        <v>541</v>
      </c>
      <c r="E459" s="265" t="s">
        <v>84</v>
      </c>
      <c r="F459" s="265"/>
      <c r="G459" s="15" t="s">
        <v>97</v>
      </c>
      <c r="H459" s="16">
        <v>1.1100000000000001</v>
      </c>
      <c r="I459" s="17">
        <v>28.23</v>
      </c>
      <c r="J459" s="17">
        <f t="shared" si="36"/>
        <v>31.33</v>
      </c>
    </row>
    <row r="460" spans="1:10" ht="15" thickTop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</row>
    <row r="461" spans="1:10" ht="15" x14ac:dyDescent="0.2">
      <c r="A461" s="76" t="s">
        <v>542</v>
      </c>
      <c r="B461" s="79" t="s">
        <v>9</v>
      </c>
      <c r="C461" s="76" t="s">
        <v>10</v>
      </c>
      <c r="D461" s="76" t="s">
        <v>11</v>
      </c>
      <c r="E461" s="262" t="s">
        <v>12</v>
      </c>
      <c r="F461" s="262"/>
      <c r="G461" s="80" t="s">
        <v>13</v>
      </c>
      <c r="H461" s="79" t="s">
        <v>14</v>
      </c>
      <c r="I461" s="79" t="s">
        <v>1550</v>
      </c>
      <c r="J461" s="79" t="s">
        <v>1551</v>
      </c>
    </row>
    <row r="462" spans="1:10" ht="38.25" x14ac:dyDescent="0.2">
      <c r="A462" s="77" t="s">
        <v>15</v>
      </c>
      <c r="B462" s="5" t="s">
        <v>543</v>
      </c>
      <c r="C462" s="77" t="s">
        <v>22</v>
      </c>
      <c r="D462" s="77" t="s">
        <v>544</v>
      </c>
      <c r="E462" s="263" t="s">
        <v>201</v>
      </c>
      <c r="F462" s="263"/>
      <c r="G462" s="6" t="s">
        <v>97</v>
      </c>
      <c r="H462" s="7">
        <v>1</v>
      </c>
      <c r="I462" s="8"/>
      <c r="J462" s="8">
        <f>SUM(J463:J466)</f>
        <v>147.46</v>
      </c>
    </row>
    <row r="463" spans="1:10" ht="25.5" x14ac:dyDescent="0.2">
      <c r="A463" s="78" t="s">
        <v>20</v>
      </c>
      <c r="B463" s="9" t="s">
        <v>545</v>
      </c>
      <c r="C463" s="78" t="s">
        <v>22</v>
      </c>
      <c r="D463" s="78" t="s">
        <v>546</v>
      </c>
      <c r="E463" s="261" t="s">
        <v>24</v>
      </c>
      <c r="F463" s="261"/>
      <c r="G463" s="10" t="s">
        <v>133</v>
      </c>
      <c r="H463" s="11">
        <v>2.3E-2</v>
      </c>
      <c r="I463" s="12">
        <v>557.97</v>
      </c>
      <c r="J463" s="12">
        <f t="shared" ref="J463:J466" si="37">TRUNC(H463*I463,2)</f>
        <v>12.83</v>
      </c>
    </row>
    <row r="464" spans="1:10" ht="25.5" x14ac:dyDescent="0.2">
      <c r="A464" s="78" t="s">
        <v>20</v>
      </c>
      <c r="B464" s="9" t="s">
        <v>150</v>
      </c>
      <c r="C464" s="78" t="s">
        <v>22</v>
      </c>
      <c r="D464" s="78" t="s">
        <v>151</v>
      </c>
      <c r="E464" s="261" t="s">
        <v>24</v>
      </c>
      <c r="F464" s="261"/>
      <c r="G464" s="10" t="s">
        <v>25</v>
      </c>
      <c r="H464" s="11">
        <v>2.2200000000000002</v>
      </c>
      <c r="I464" s="12">
        <v>27.61</v>
      </c>
      <c r="J464" s="12">
        <f t="shared" si="37"/>
        <v>61.29</v>
      </c>
    </row>
    <row r="465" spans="1:10" ht="25.5" x14ac:dyDescent="0.2">
      <c r="A465" s="78" t="s">
        <v>20</v>
      </c>
      <c r="B465" s="9" t="s">
        <v>74</v>
      </c>
      <c r="C465" s="78" t="s">
        <v>22</v>
      </c>
      <c r="D465" s="78" t="s">
        <v>75</v>
      </c>
      <c r="E465" s="261" t="s">
        <v>24</v>
      </c>
      <c r="F465" s="261"/>
      <c r="G465" s="10" t="s">
        <v>25</v>
      </c>
      <c r="H465" s="11">
        <v>1.1100000000000001</v>
      </c>
      <c r="I465" s="12">
        <v>19.920000000000002</v>
      </c>
      <c r="J465" s="12">
        <f t="shared" si="37"/>
        <v>22.11</v>
      </c>
    </row>
    <row r="466" spans="1:10" ht="26.25" thickBot="1" x14ac:dyDescent="0.25">
      <c r="A466" s="75" t="s">
        <v>38</v>
      </c>
      <c r="B466" s="14" t="s">
        <v>547</v>
      </c>
      <c r="C466" s="75" t="s">
        <v>22</v>
      </c>
      <c r="D466" s="75" t="s">
        <v>548</v>
      </c>
      <c r="E466" s="265" t="s">
        <v>84</v>
      </c>
      <c r="F466" s="265"/>
      <c r="G466" s="15" t="s">
        <v>234</v>
      </c>
      <c r="H466" s="16">
        <v>23.29</v>
      </c>
      <c r="I466" s="17">
        <v>2.2000000000000002</v>
      </c>
      <c r="J466" s="17">
        <f t="shared" si="37"/>
        <v>51.23</v>
      </c>
    </row>
    <row r="467" spans="1:10" ht="15" thickTop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</row>
    <row r="468" spans="1:10" ht="15" x14ac:dyDescent="0.2">
      <c r="A468" s="76" t="s">
        <v>549</v>
      </c>
      <c r="B468" s="79" t="s">
        <v>9</v>
      </c>
      <c r="C468" s="76" t="s">
        <v>10</v>
      </c>
      <c r="D468" s="76" t="s">
        <v>11</v>
      </c>
      <c r="E468" s="262" t="s">
        <v>12</v>
      </c>
      <c r="F468" s="262"/>
      <c r="G468" s="80" t="s">
        <v>13</v>
      </c>
      <c r="H468" s="79" t="s">
        <v>14</v>
      </c>
      <c r="I468" s="79" t="s">
        <v>1550</v>
      </c>
      <c r="J468" s="79" t="s">
        <v>1551</v>
      </c>
    </row>
    <row r="469" spans="1:10" ht="25.5" x14ac:dyDescent="0.2">
      <c r="A469" s="77" t="s">
        <v>15</v>
      </c>
      <c r="B469" s="5" t="s">
        <v>550</v>
      </c>
      <c r="C469" s="77" t="s">
        <v>22</v>
      </c>
      <c r="D469" s="77" t="s">
        <v>551</v>
      </c>
      <c r="E469" s="263" t="s">
        <v>195</v>
      </c>
      <c r="F469" s="263"/>
      <c r="G469" s="6" t="s">
        <v>90</v>
      </c>
      <c r="H469" s="7">
        <v>1</v>
      </c>
      <c r="I469" s="8"/>
      <c r="J469" s="8">
        <f>SUM(J470:J477)</f>
        <v>44.300000000000004</v>
      </c>
    </row>
    <row r="470" spans="1:10" ht="25.5" x14ac:dyDescent="0.2">
      <c r="A470" s="78" t="s">
        <v>20</v>
      </c>
      <c r="B470" s="9" t="s">
        <v>552</v>
      </c>
      <c r="C470" s="78" t="s">
        <v>22</v>
      </c>
      <c r="D470" s="78" t="s">
        <v>553</v>
      </c>
      <c r="E470" s="261" t="s">
        <v>195</v>
      </c>
      <c r="F470" s="261"/>
      <c r="G470" s="10" t="s">
        <v>85</v>
      </c>
      <c r="H470" s="11">
        <v>0.49</v>
      </c>
      <c r="I470" s="12">
        <v>12.52</v>
      </c>
      <c r="J470" s="12">
        <f t="shared" ref="J470:J477" si="38">TRUNC(H470*I470,2)</f>
        <v>6.13</v>
      </c>
    </row>
    <row r="471" spans="1:10" ht="38.25" x14ac:dyDescent="0.2">
      <c r="A471" s="78" t="s">
        <v>20</v>
      </c>
      <c r="B471" s="9" t="s">
        <v>554</v>
      </c>
      <c r="C471" s="78" t="s">
        <v>22</v>
      </c>
      <c r="D471" s="78" t="s">
        <v>555</v>
      </c>
      <c r="E471" s="261" t="s">
        <v>195</v>
      </c>
      <c r="F471" s="261"/>
      <c r="G471" s="10" t="s">
        <v>133</v>
      </c>
      <c r="H471" s="11">
        <v>1.4E-2</v>
      </c>
      <c r="I471" s="12">
        <v>557.71</v>
      </c>
      <c r="J471" s="12">
        <f t="shared" si="38"/>
        <v>7.8</v>
      </c>
    </row>
    <row r="472" spans="1:10" ht="51" x14ac:dyDescent="0.2">
      <c r="A472" s="78" t="s">
        <v>20</v>
      </c>
      <c r="B472" s="9" t="s">
        <v>556</v>
      </c>
      <c r="C472" s="78" t="s">
        <v>22</v>
      </c>
      <c r="D472" s="78" t="s">
        <v>557</v>
      </c>
      <c r="E472" s="261" t="s">
        <v>24</v>
      </c>
      <c r="F472" s="261"/>
      <c r="G472" s="10" t="s">
        <v>133</v>
      </c>
      <c r="H472" s="11">
        <v>1.9E-3</v>
      </c>
      <c r="I472" s="12">
        <v>556.42999999999995</v>
      </c>
      <c r="J472" s="12">
        <f t="shared" si="38"/>
        <v>1.05</v>
      </c>
    </row>
    <row r="473" spans="1:10" ht="25.5" x14ac:dyDescent="0.2">
      <c r="A473" s="78" t="s">
        <v>20</v>
      </c>
      <c r="B473" s="9" t="s">
        <v>150</v>
      </c>
      <c r="C473" s="78" t="s">
        <v>22</v>
      </c>
      <c r="D473" s="78" t="s">
        <v>151</v>
      </c>
      <c r="E473" s="261" t="s">
        <v>24</v>
      </c>
      <c r="F473" s="261"/>
      <c r="G473" s="10" t="s">
        <v>25</v>
      </c>
      <c r="H473" s="11">
        <v>0.26900000000000002</v>
      </c>
      <c r="I473" s="12">
        <v>27.61</v>
      </c>
      <c r="J473" s="12">
        <f t="shared" si="38"/>
        <v>7.42</v>
      </c>
    </row>
    <row r="474" spans="1:10" ht="25.5" x14ac:dyDescent="0.2">
      <c r="A474" s="78" t="s">
        <v>20</v>
      </c>
      <c r="B474" s="9" t="s">
        <v>74</v>
      </c>
      <c r="C474" s="78" t="s">
        <v>22</v>
      </c>
      <c r="D474" s="78" t="s">
        <v>75</v>
      </c>
      <c r="E474" s="261" t="s">
        <v>24</v>
      </c>
      <c r="F474" s="261"/>
      <c r="G474" s="10" t="s">
        <v>25</v>
      </c>
      <c r="H474" s="11">
        <v>0.13400000000000001</v>
      </c>
      <c r="I474" s="12">
        <v>19.920000000000002</v>
      </c>
      <c r="J474" s="12">
        <f t="shared" si="38"/>
        <v>2.66</v>
      </c>
    </row>
    <row r="475" spans="1:10" x14ac:dyDescent="0.2">
      <c r="A475" s="75" t="s">
        <v>38</v>
      </c>
      <c r="B475" s="14" t="s">
        <v>558</v>
      </c>
      <c r="C475" s="75" t="s">
        <v>22</v>
      </c>
      <c r="D475" s="75" t="s">
        <v>559</v>
      </c>
      <c r="E475" s="265" t="s">
        <v>84</v>
      </c>
      <c r="F475" s="265"/>
      <c r="G475" s="15" t="s">
        <v>234</v>
      </c>
      <c r="H475" s="16">
        <v>5.34</v>
      </c>
      <c r="I475" s="17">
        <v>2.21</v>
      </c>
      <c r="J475" s="17">
        <f t="shared" si="38"/>
        <v>11.8</v>
      </c>
    </row>
    <row r="476" spans="1:10" ht="25.5" x14ac:dyDescent="0.2">
      <c r="A476" s="75" t="s">
        <v>38</v>
      </c>
      <c r="B476" s="14" t="s">
        <v>560</v>
      </c>
      <c r="C476" s="75" t="s">
        <v>22</v>
      </c>
      <c r="D476" s="75" t="s">
        <v>561</v>
      </c>
      <c r="E476" s="265" t="s">
        <v>84</v>
      </c>
      <c r="F476" s="265"/>
      <c r="G476" s="15" t="s">
        <v>90</v>
      </c>
      <c r="H476" s="16">
        <v>0.35199999999999998</v>
      </c>
      <c r="I476" s="17">
        <v>9.5</v>
      </c>
      <c r="J476" s="17">
        <f t="shared" si="38"/>
        <v>3.34</v>
      </c>
    </row>
    <row r="477" spans="1:10" ht="26.25" thickBot="1" x14ac:dyDescent="0.25">
      <c r="A477" s="75" t="s">
        <v>38</v>
      </c>
      <c r="B477" s="14" t="s">
        <v>493</v>
      </c>
      <c r="C477" s="75" t="s">
        <v>22</v>
      </c>
      <c r="D477" s="75" t="s">
        <v>494</v>
      </c>
      <c r="E477" s="265" t="s">
        <v>84</v>
      </c>
      <c r="F477" s="265"/>
      <c r="G477" s="15" t="s">
        <v>90</v>
      </c>
      <c r="H477" s="16">
        <v>0.17599999999999999</v>
      </c>
      <c r="I477" s="17">
        <v>23.3</v>
      </c>
      <c r="J477" s="17">
        <f t="shared" si="38"/>
        <v>4.0999999999999996</v>
      </c>
    </row>
    <row r="478" spans="1:10" ht="15" thickTop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</row>
    <row r="479" spans="1:10" ht="15" x14ac:dyDescent="0.2">
      <c r="A479" s="76" t="s">
        <v>562</v>
      </c>
      <c r="B479" s="79" t="s">
        <v>9</v>
      </c>
      <c r="C479" s="76" t="s">
        <v>10</v>
      </c>
      <c r="D479" s="76" t="s">
        <v>11</v>
      </c>
      <c r="E479" s="262" t="s">
        <v>12</v>
      </c>
      <c r="F479" s="262"/>
      <c r="G479" s="80" t="s">
        <v>13</v>
      </c>
      <c r="H479" s="79" t="s">
        <v>14</v>
      </c>
      <c r="I479" s="79" t="s">
        <v>1550</v>
      </c>
      <c r="J479" s="79" t="s">
        <v>1551</v>
      </c>
    </row>
    <row r="480" spans="1:10" ht="25.5" x14ac:dyDescent="0.2">
      <c r="A480" s="77" t="s">
        <v>15</v>
      </c>
      <c r="B480" s="5" t="s">
        <v>563</v>
      </c>
      <c r="C480" s="77" t="s">
        <v>22</v>
      </c>
      <c r="D480" s="77" t="s">
        <v>564</v>
      </c>
      <c r="E480" s="263" t="s">
        <v>195</v>
      </c>
      <c r="F480" s="263"/>
      <c r="G480" s="6" t="s">
        <v>90</v>
      </c>
      <c r="H480" s="7">
        <v>1</v>
      </c>
      <c r="I480" s="8"/>
      <c r="J480" s="8">
        <f>SUM(J481:J486)</f>
        <v>36.86</v>
      </c>
    </row>
    <row r="481" spans="1:10" ht="25.5" x14ac:dyDescent="0.2">
      <c r="A481" s="78" t="s">
        <v>20</v>
      </c>
      <c r="B481" s="9" t="s">
        <v>552</v>
      </c>
      <c r="C481" s="78" t="s">
        <v>22</v>
      </c>
      <c r="D481" s="78" t="s">
        <v>553</v>
      </c>
      <c r="E481" s="261" t="s">
        <v>195</v>
      </c>
      <c r="F481" s="261"/>
      <c r="G481" s="10" t="s">
        <v>85</v>
      </c>
      <c r="H481" s="11">
        <v>0.49</v>
      </c>
      <c r="I481" s="12">
        <v>12.52</v>
      </c>
      <c r="J481" s="12">
        <f t="shared" ref="J481:J486" si="39">TRUNC(H481*I481,2)</f>
        <v>6.13</v>
      </c>
    </row>
    <row r="482" spans="1:10" ht="38.25" x14ac:dyDescent="0.2">
      <c r="A482" s="78" t="s">
        <v>20</v>
      </c>
      <c r="B482" s="9" t="s">
        <v>554</v>
      </c>
      <c r="C482" s="78" t="s">
        <v>22</v>
      </c>
      <c r="D482" s="78" t="s">
        <v>555</v>
      </c>
      <c r="E482" s="261" t="s">
        <v>195</v>
      </c>
      <c r="F482" s="261"/>
      <c r="G482" s="10" t="s">
        <v>133</v>
      </c>
      <c r="H482" s="11">
        <v>1.4E-2</v>
      </c>
      <c r="I482" s="12">
        <v>557.71</v>
      </c>
      <c r="J482" s="12">
        <f t="shared" si="39"/>
        <v>7.8</v>
      </c>
    </row>
    <row r="483" spans="1:10" ht="51" x14ac:dyDescent="0.2">
      <c r="A483" s="78" t="s">
        <v>20</v>
      </c>
      <c r="B483" s="9" t="s">
        <v>556</v>
      </c>
      <c r="C483" s="78" t="s">
        <v>22</v>
      </c>
      <c r="D483" s="78" t="s">
        <v>557</v>
      </c>
      <c r="E483" s="261" t="s">
        <v>24</v>
      </c>
      <c r="F483" s="261"/>
      <c r="G483" s="10" t="s">
        <v>133</v>
      </c>
      <c r="H483" s="11">
        <v>1.9E-3</v>
      </c>
      <c r="I483" s="12">
        <v>556.42999999999995</v>
      </c>
      <c r="J483" s="12">
        <f t="shared" si="39"/>
        <v>1.05</v>
      </c>
    </row>
    <row r="484" spans="1:10" ht="25.5" x14ac:dyDescent="0.2">
      <c r="A484" s="78" t="s">
        <v>20</v>
      </c>
      <c r="B484" s="9" t="s">
        <v>74</v>
      </c>
      <c r="C484" s="78" t="s">
        <v>22</v>
      </c>
      <c r="D484" s="78" t="s">
        <v>75</v>
      </c>
      <c r="E484" s="261" t="s">
        <v>24</v>
      </c>
      <c r="F484" s="261"/>
      <c r="G484" s="10" t="s">
        <v>25</v>
      </c>
      <c r="H484" s="11">
        <v>0.13400000000000001</v>
      </c>
      <c r="I484" s="12">
        <v>19.920000000000002</v>
      </c>
      <c r="J484" s="12">
        <f t="shared" si="39"/>
        <v>2.66</v>
      </c>
    </row>
    <row r="485" spans="1:10" ht="25.5" x14ac:dyDescent="0.2">
      <c r="A485" s="78" t="s">
        <v>20</v>
      </c>
      <c r="B485" s="9" t="s">
        <v>150</v>
      </c>
      <c r="C485" s="78" t="s">
        <v>22</v>
      </c>
      <c r="D485" s="78" t="s">
        <v>151</v>
      </c>
      <c r="E485" s="261" t="s">
        <v>24</v>
      </c>
      <c r="F485" s="261"/>
      <c r="G485" s="10" t="s">
        <v>25</v>
      </c>
      <c r="H485" s="11">
        <v>0.26900000000000002</v>
      </c>
      <c r="I485" s="12">
        <v>27.61</v>
      </c>
      <c r="J485" s="12">
        <f t="shared" si="39"/>
        <v>7.42</v>
      </c>
    </row>
    <row r="486" spans="1:10" ht="15" thickBot="1" x14ac:dyDescent="0.25">
      <c r="A486" s="75" t="s">
        <v>38</v>
      </c>
      <c r="B486" s="14" t="s">
        <v>558</v>
      </c>
      <c r="C486" s="75" t="s">
        <v>22</v>
      </c>
      <c r="D486" s="75" t="s">
        <v>559</v>
      </c>
      <c r="E486" s="265" t="s">
        <v>84</v>
      </c>
      <c r="F486" s="265"/>
      <c r="G486" s="15" t="s">
        <v>234</v>
      </c>
      <c r="H486" s="16">
        <v>5.34</v>
      </c>
      <c r="I486" s="17">
        <v>2.21</v>
      </c>
      <c r="J486" s="17">
        <f t="shared" si="39"/>
        <v>11.8</v>
      </c>
    </row>
    <row r="487" spans="1:10" ht="15" thickTop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</row>
    <row r="488" spans="1:10" ht="15" x14ac:dyDescent="0.2">
      <c r="A488" s="76" t="s">
        <v>565</v>
      </c>
      <c r="B488" s="79" t="s">
        <v>9</v>
      </c>
      <c r="C488" s="76" t="s">
        <v>10</v>
      </c>
      <c r="D488" s="76" t="s">
        <v>11</v>
      </c>
      <c r="E488" s="262" t="s">
        <v>12</v>
      </c>
      <c r="F488" s="262"/>
      <c r="G488" s="80" t="s">
        <v>13</v>
      </c>
      <c r="H488" s="79" t="s">
        <v>14</v>
      </c>
      <c r="I488" s="79" t="s">
        <v>1550</v>
      </c>
      <c r="J488" s="79" t="s">
        <v>1551</v>
      </c>
    </row>
    <row r="489" spans="1:10" ht="38.25" x14ac:dyDescent="0.2">
      <c r="A489" s="77" t="s">
        <v>15</v>
      </c>
      <c r="B489" s="5" t="s">
        <v>566</v>
      </c>
      <c r="C489" s="77" t="s">
        <v>22</v>
      </c>
      <c r="D489" s="77" t="s">
        <v>567</v>
      </c>
      <c r="E489" s="263" t="s">
        <v>201</v>
      </c>
      <c r="F489" s="263"/>
      <c r="G489" s="6" t="s">
        <v>97</v>
      </c>
      <c r="H489" s="7">
        <v>1</v>
      </c>
      <c r="I489" s="8"/>
      <c r="J489" s="8">
        <f>SUM(J490:J496)</f>
        <v>620.96</v>
      </c>
    </row>
    <row r="490" spans="1:10" ht="25.5" x14ac:dyDescent="0.2">
      <c r="A490" s="78" t="s">
        <v>20</v>
      </c>
      <c r="B490" s="9" t="s">
        <v>568</v>
      </c>
      <c r="C490" s="78" t="s">
        <v>22</v>
      </c>
      <c r="D490" s="78" t="s">
        <v>569</v>
      </c>
      <c r="E490" s="261" t="s">
        <v>110</v>
      </c>
      <c r="F490" s="261"/>
      <c r="G490" s="10" t="s">
        <v>114</v>
      </c>
      <c r="H490" s="11">
        <v>1.3160000000000001</v>
      </c>
      <c r="I490" s="12">
        <v>31.17</v>
      </c>
      <c r="J490" s="12">
        <f t="shared" ref="J490:J496" si="40">TRUNC(H490*I490,2)</f>
        <v>41.01</v>
      </c>
    </row>
    <row r="491" spans="1:10" ht="25.5" x14ac:dyDescent="0.2">
      <c r="A491" s="78" t="s">
        <v>20</v>
      </c>
      <c r="B491" s="9" t="s">
        <v>570</v>
      </c>
      <c r="C491" s="78" t="s">
        <v>22</v>
      </c>
      <c r="D491" s="78" t="s">
        <v>571</v>
      </c>
      <c r="E491" s="261" t="s">
        <v>110</v>
      </c>
      <c r="F491" s="261"/>
      <c r="G491" s="10" t="s">
        <v>111</v>
      </c>
      <c r="H491" s="11">
        <v>8.8999999999999996E-2</v>
      </c>
      <c r="I491" s="12">
        <v>32.44</v>
      </c>
      <c r="J491" s="12">
        <f t="shared" si="40"/>
        <v>2.88</v>
      </c>
    </row>
    <row r="492" spans="1:10" ht="25.5" x14ac:dyDescent="0.2">
      <c r="A492" s="78" t="s">
        <v>20</v>
      </c>
      <c r="B492" s="9" t="s">
        <v>74</v>
      </c>
      <c r="C492" s="78" t="s">
        <v>22</v>
      </c>
      <c r="D492" s="78" t="s">
        <v>75</v>
      </c>
      <c r="E492" s="261" t="s">
        <v>24</v>
      </c>
      <c r="F492" s="261"/>
      <c r="G492" s="10" t="s">
        <v>25</v>
      </c>
      <c r="H492" s="11">
        <v>0.70199999999999996</v>
      </c>
      <c r="I492" s="12">
        <v>19.920000000000002</v>
      </c>
      <c r="J492" s="12">
        <f t="shared" si="40"/>
        <v>13.98</v>
      </c>
    </row>
    <row r="493" spans="1:10" ht="25.5" x14ac:dyDescent="0.2">
      <c r="A493" s="78" t="s">
        <v>20</v>
      </c>
      <c r="B493" s="9" t="s">
        <v>572</v>
      </c>
      <c r="C493" s="78" t="s">
        <v>22</v>
      </c>
      <c r="D493" s="78" t="s">
        <v>573</v>
      </c>
      <c r="E493" s="261" t="s">
        <v>24</v>
      </c>
      <c r="F493" s="261"/>
      <c r="G493" s="10" t="s">
        <v>25</v>
      </c>
      <c r="H493" s="11">
        <v>1.405</v>
      </c>
      <c r="I493" s="12">
        <v>27.51</v>
      </c>
      <c r="J493" s="12">
        <f t="shared" si="40"/>
        <v>38.65</v>
      </c>
    </row>
    <row r="494" spans="1:10" ht="25.5" x14ac:dyDescent="0.2">
      <c r="A494" s="75" t="s">
        <v>38</v>
      </c>
      <c r="B494" s="14" t="s">
        <v>574</v>
      </c>
      <c r="C494" s="75" t="s">
        <v>22</v>
      </c>
      <c r="D494" s="75" t="s">
        <v>575</v>
      </c>
      <c r="E494" s="265" t="s">
        <v>84</v>
      </c>
      <c r="F494" s="265"/>
      <c r="G494" s="15" t="s">
        <v>85</v>
      </c>
      <c r="H494" s="16">
        <v>0.53</v>
      </c>
      <c r="I494" s="17">
        <v>40.119999999999997</v>
      </c>
      <c r="J494" s="17">
        <f t="shared" si="40"/>
        <v>21.26</v>
      </c>
    </row>
    <row r="495" spans="1:10" x14ac:dyDescent="0.2">
      <c r="A495" s="75" t="s">
        <v>38</v>
      </c>
      <c r="B495" s="14" t="s">
        <v>576</v>
      </c>
      <c r="C495" s="75" t="s">
        <v>22</v>
      </c>
      <c r="D495" s="75" t="s">
        <v>577</v>
      </c>
      <c r="E495" s="265" t="s">
        <v>84</v>
      </c>
      <c r="F495" s="265"/>
      <c r="G495" s="15" t="s">
        <v>85</v>
      </c>
      <c r="H495" s="16">
        <v>0.97</v>
      </c>
      <c r="I495" s="17">
        <v>2.64</v>
      </c>
      <c r="J495" s="17">
        <f t="shared" si="40"/>
        <v>2.56</v>
      </c>
    </row>
    <row r="496" spans="1:10" ht="39" thickBot="1" x14ac:dyDescent="0.25">
      <c r="A496" s="75" t="s">
        <v>38</v>
      </c>
      <c r="B496" s="14" t="s">
        <v>578</v>
      </c>
      <c r="C496" s="75" t="s">
        <v>22</v>
      </c>
      <c r="D496" s="75" t="s">
        <v>579</v>
      </c>
      <c r="E496" s="265" t="s">
        <v>84</v>
      </c>
      <c r="F496" s="265"/>
      <c r="G496" s="15" t="s">
        <v>97</v>
      </c>
      <c r="H496" s="16">
        <v>1.05</v>
      </c>
      <c r="I496" s="17">
        <v>476.79</v>
      </c>
      <c r="J496" s="17">
        <f t="shared" si="40"/>
        <v>500.62</v>
      </c>
    </row>
    <row r="497" spans="1:10" ht="15" thickTop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</row>
    <row r="498" spans="1:10" ht="15" x14ac:dyDescent="0.2">
      <c r="A498" s="76" t="s">
        <v>580</v>
      </c>
      <c r="B498" s="79" t="s">
        <v>9</v>
      </c>
      <c r="C498" s="76" t="s">
        <v>10</v>
      </c>
      <c r="D498" s="76" t="s">
        <v>11</v>
      </c>
      <c r="E498" s="262" t="s">
        <v>12</v>
      </c>
      <c r="F498" s="262"/>
      <c r="G498" s="80" t="s">
        <v>13</v>
      </c>
      <c r="H498" s="79" t="s">
        <v>14</v>
      </c>
      <c r="I498" s="79" t="s">
        <v>1550</v>
      </c>
      <c r="J498" s="79" t="s">
        <v>1551</v>
      </c>
    </row>
    <row r="499" spans="1:10" x14ac:dyDescent="0.2">
      <c r="A499" s="77" t="s">
        <v>15</v>
      </c>
      <c r="B499" s="5" t="s">
        <v>581</v>
      </c>
      <c r="C499" s="77" t="s">
        <v>70</v>
      </c>
      <c r="D499" s="77" t="s">
        <v>582</v>
      </c>
      <c r="E499" s="263" t="s">
        <v>583</v>
      </c>
      <c r="F499" s="263"/>
      <c r="G499" s="6" t="s">
        <v>133</v>
      </c>
      <c r="H499" s="7">
        <v>1</v>
      </c>
      <c r="I499" s="8"/>
      <c r="J499" s="8">
        <f>SUM(J500)</f>
        <v>533.1</v>
      </c>
    </row>
    <row r="500" spans="1:10" ht="26.25" thickBot="1" x14ac:dyDescent="0.25">
      <c r="A500" s="78" t="s">
        <v>20</v>
      </c>
      <c r="B500" s="9" t="s">
        <v>584</v>
      </c>
      <c r="C500" s="78" t="s">
        <v>70</v>
      </c>
      <c r="D500" s="78" t="s">
        <v>585</v>
      </c>
      <c r="E500" s="261" t="s">
        <v>583</v>
      </c>
      <c r="F500" s="261"/>
      <c r="G500" s="10" t="s">
        <v>133</v>
      </c>
      <c r="H500" s="11">
        <v>1</v>
      </c>
      <c r="I500" s="12">
        <v>533.1</v>
      </c>
      <c r="J500" s="12">
        <f t="shared" ref="J500" si="41">TRUNC(H500*I500,2)</f>
        <v>533.1</v>
      </c>
    </row>
    <row r="501" spans="1:10" ht="15" thickTop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</row>
    <row r="502" spans="1:10" ht="15" x14ac:dyDescent="0.2">
      <c r="A502" s="76" t="s">
        <v>586</v>
      </c>
      <c r="B502" s="79" t="s">
        <v>9</v>
      </c>
      <c r="C502" s="76" t="s">
        <v>10</v>
      </c>
      <c r="D502" s="76" t="s">
        <v>11</v>
      </c>
      <c r="E502" s="262" t="s">
        <v>12</v>
      </c>
      <c r="F502" s="262"/>
      <c r="G502" s="80" t="s">
        <v>13</v>
      </c>
      <c r="H502" s="79" t="s">
        <v>14</v>
      </c>
      <c r="I502" s="79" t="s">
        <v>1550</v>
      </c>
      <c r="J502" s="79" t="s">
        <v>1551</v>
      </c>
    </row>
    <row r="503" spans="1:10" ht="25.5" x14ac:dyDescent="0.2">
      <c r="A503" s="77" t="s">
        <v>15</v>
      </c>
      <c r="B503" s="5" t="s">
        <v>587</v>
      </c>
      <c r="C503" s="77" t="s">
        <v>70</v>
      </c>
      <c r="D503" s="77" t="s">
        <v>588</v>
      </c>
      <c r="E503" s="263" t="s">
        <v>589</v>
      </c>
      <c r="F503" s="263"/>
      <c r="G503" s="6" t="s">
        <v>97</v>
      </c>
      <c r="H503" s="7">
        <v>1</v>
      </c>
      <c r="I503" s="8"/>
      <c r="J503" s="8">
        <f>SUM(J504:J505)</f>
        <v>42.6</v>
      </c>
    </row>
    <row r="504" spans="1:10" ht="25.5" x14ac:dyDescent="0.2">
      <c r="A504" s="75" t="s">
        <v>38</v>
      </c>
      <c r="B504" s="14" t="s">
        <v>590</v>
      </c>
      <c r="C504" s="75" t="s">
        <v>70</v>
      </c>
      <c r="D504" s="75" t="s">
        <v>591</v>
      </c>
      <c r="E504" s="265" t="s">
        <v>592</v>
      </c>
      <c r="F504" s="265"/>
      <c r="G504" s="15" t="s">
        <v>97</v>
      </c>
      <c r="H504" s="16">
        <v>1</v>
      </c>
      <c r="I504" s="17">
        <v>35</v>
      </c>
      <c r="J504" s="17">
        <f t="shared" ref="J504:J505" si="42">TRUNC(H504*I504,2)</f>
        <v>35</v>
      </c>
    </row>
    <row r="505" spans="1:10" ht="15" thickBot="1" x14ac:dyDescent="0.25">
      <c r="A505" s="75" t="s">
        <v>38</v>
      </c>
      <c r="B505" s="14" t="s">
        <v>204</v>
      </c>
      <c r="C505" s="75" t="s">
        <v>22</v>
      </c>
      <c r="D505" s="75" t="s">
        <v>205</v>
      </c>
      <c r="E505" s="265" t="s">
        <v>84</v>
      </c>
      <c r="F505" s="265"/>
      <c r="G505" s="15" t="s">
        <v>85</v>
      </c>
      <c r="H505" s="16">
        <v>10</v>
      </c>
      <c r="I505" s="17">
        <v>0.76</v>
      </c>
      <c r="J505" s="17">
        <f t="shared" si="42"/>
        <v>7.6</v>
      </c>
    </row>
    <row r="506" spans="1:10" ht="15" thickTop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</row>
    <row r="507" spans="1:10" ht="15" x14ac:dyDescent="0.2">
      <c r="A507" s="76" t="s">
        <v>593</v>
      </c>
      <c r="B507" s="79" t="s">
        <v>9</v>
      </c>
      <c r="C507" s="76" t="s">
        <v>10</v>
      </c>
      <c r="D507" s="76" t="s">
        <v>11</v>
      </c>
      <c r="E507" s="262" t="s">
        <v>12</v>
      </c>
      <c r="F507" s="262"/>
      <c r="G507" s="80" t="s">
        <v>13</v>
      </c>
      <c r="H507" s="79" t="s">
        <v>14</v>
      </c>
      <c r="I507" s="79" t="s">
        <v>1550</v>
      </c>
      <c r="J507" s="79" t="s">
        <v>1551</v>
      </c>
    </row>
    <row r="508" spans="1:10" x14ac:dyDescent="0.2">
      <c r="A508" s="77" t="s">
        <v>15</v>
      </c>
      <c r="B508" s="5" t="s">
        <v>594</v>
      </c>
      <c r="C508" s="77" t="s">
        <v>70</v>
      </c>
      <c r="D508" s="77" t="s">
        <v>595</v>
      </c>
      <c r="E508" s="263" t="s">
        <v>596</v>
      </c>
      <c r="F508" s="263"/>
      <c r="G508" s="6" t="s">
        <v>73</v>
      </c>
      <c r="H508" s="7">
        <v>1</v>
      </c>
      <c r="I508" s="8"/>
      <c r="J508" s="8">
        <f>SUM(J509:J510)</f>
        <v>25.61</v>
      </c>
    </row>
    <row r="509" spans="1:10" x14ac:dyDescent="0.2">
      <c r="A509" s="75" t="s">
        <v>38</v>
      </c>
      <c r="B509" s="14" t="s">
        <v>597</v>
      </c>
      <c r="C509" s="75" t="s">
        <v>70</v>
      </c>
      <c r="D509" s="75" t="s">
        <v>598</v>
      </c>
      <c r="E509" s="265" t="s">
        <v>592</v>
      </c>
      <c r="F509" s="265"/>
      <c r="G509" s="15" t="s">
        <v>73</v>
      </c>
      <c r="H509" s="16">
        <v>1</v>
      </c>
      <c r="I509" s="17">
        <v>19.64</v>
      </c>
      <c r="J509" s="17">
        <f t="shared" ref="J509:J510" si="43">TRUNC(H509*I509,2)</f>
        <v>19.64</v>
      </c>
    </row>
    <row r="510" spans="1:10" ht="15" thickBot="1" x14ac:dyDescent="0.25">
      <c r="A510" s="75" t="s">
        <v>38</v>
      </c>
      <c r="B510" s="14" t="s">
        <v>599</v>
      </c>
      <c r="C510" s="75" t="s">
        <v>22</v>
      </c>
      <c r="D510" s="75" t="s">
        <v>600</v>
      </c>
      <c r="E510" s="265" t="s">
        <v>84</v>
      </c>
      <c r="F510" s="265"/>
      <c r="G510" s="15" t="s">
        <v>85</v>
      </c>
      <c r="H510" s="16">
        <v>2.5</v>
      </c>
      <c r="I510" s="17">
        <v>2.39</v>
      </c>
      <c r="J510" s="17">
        <f t="shared" si="43"/>
        <v>5.97</v>
      </c>
    </row>
    <row r="511" spans="1:10" ht="15" thickTop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</row>
    <row r="512" spans="1:10" ht="15" x14ac:dyDescent="0.2">
      <c r="A512" s="76" t="s">
        <v>601</v>
      </c>
      <c r="B512" s="79" t="s">
        <v>9</v>
      </c>
      <c r="C512" s="76" t="s">
        <v>10</v>
      </c>
      <c r="D512" s="76" t="s">
        <v>11</v>
      </c>
      <c r="E512" s="262" t="s">
        <v>12</v>
      </c>
      <c r="F512" s="262"/>
      <c r="G512" s="80" t="s">
        <v>13</v>
      </c>
      <c r="H512" s="79" t="s">
        <v>14</v>
      </c>
      <c r="I512" s="79" t="s">
        <v>1550</v>
      </c>
      <c r="J512" s="79" t="s">
        <v>1551</v>
      </c>
    </row>
    <row r="513" spans="1:10" ht="51" x14ac:dyDescent="0.2">
      <c r="A513" s="77" t="s">
        <v>15</v>
      </c>
      <c r="B513" s="5" t="s">
        <v>602</v>
      </c>
      <c r="C513" s="77" t="s">
        <v>22</v>
      </c>
      <c r="D513" s="77" t="s">
        <v>603</v>
      </c>
      <c r="E513" s="263" t="s">
        <v>604</v>
      </c>
      <c r="F513" s="263"/>
      <c r="G513" s="6" t="s">
        <v>97</v>
      </c>
      <c r="H513" s="7">
        <v>1</v>
      </c>
      <c r="I513" s="8"/>
      <c r="J513" s="8">
        <f>SUM(J514:J516)</f>
        <v>38.51</v>
      </c>
    </row>
    <row r="514" spans="1:10" ht="51" x14ac:dyDescent="0.2">
      <c r="A514" s="78" t="s">
        <v>20</v>
      </c>
      <c r="B514" s="9" t="s">
        <v>605</v>
      </c>
      <c r="C514" s="78" t="s">
        <v>22</v>
      </c>
      <c r="D514" s="78" t="s">
        <v>606</v>
      </c>
      <c r="E514" s="261" t="s">
        <v>24</v>
      </c>
      <c r="F514" s="261"/>
      <c r="G514" s="10" t="s">
        <v>133</v>
      </c>
      <c r="H514" s="11">
        <v>3.7600000000000001E-2</v>
      </c>
      <c r="I514" s="12">
        <v>588.86</v>
      </c>
      <c r="J514" s="12">
        <f t="shared" ref="J514:J516" si="44">TRUNC(H514*I514,2)</f>
        <v>22.14</v>
      </c>
    </row>
    <row r="515" spans="1:10" ht="25.5" x14ac:dyDescent="0.2">
      <c r="A515" s="78" t="s">
        <v>20</v>
      </c>
      <c r="B515" s="9" t="s">
        <v>74</v>
      </c>
      <c r="C515" s="78" t="s">
        <v>22</v>
      </c>
      <c r="D515" s="78" t="s">
        <v>75</v>
      </c>
      <c r="E515" s="261" t="s">
        <v>24</v>
      </c>
      <c r="F515" s="261"/>
      <c r="G515" s="10" t="s">
        <v>25</v>
      </c>
      <c r="H515" s="11">
        <v>0.17100000000000001</v>
      </c>
      <c r="I515" s="12">
        <v>19.920000000000002</v>
      </c>
      <c r="J515" s="12">
        <f t="shared" si="44"/>
        <v>3.4</v>
      </c>
    </row>
    <row r="516" spans="1:10" ht="26.25" thickBot="1" x14ac:dyDescent="0.25">
      <c r="A516" s="78" t="s">
        <v>20</v>
      </c>
      <c r="B516" s="9" t="s">
        <v>150</v>
      </c>
      <c r="C516" s="78" t="s">
        <v>22</v>
      </c>
      <c r="D516" s="78" t="s">
        <v>151</v>
      </c>
      <c r="E516" s="261" t="s">
        <v>24</v>
      </c>
      <c r="F516" s="261"/>
      <c r="G516" s="10" t="s">
        <v>25</v>
      </c>
      <c r="H516" s="11">
        <v>0.47</v>
      </c>
      <c r="I516" s="12">
        <v>27.61</v>
      </c>
      <c r="J516" s="12">
        <f t="shared" si="44"/>
        <v>12.97</v>
      </c>
    </row>
    <row r="517" spans="1:10" ht="15" thickTop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</row>
    <row r="518" spans="1:10" ht="15" x14ac:dyDescent="0.2">
      <c r="A518" s="76" t="s">
        <v>607</v>
      </c>
      <c r="B518" s="79" t="s">
        <v>9</v>
      </c>
      <c r="C518" s="76" t="s">
        <v>10</v>
      </c>
      <c r="D518" s="76" t="s">
        <v>11</v>
      </c>
      <c r="E518" s="262" t="s">
        <v>12</v>
      </c>
      <c r="F518" s="262"/>
      <c r="G518" s="80" t="s">
        <v>13</v>
      </c>
      <c r="H518" s="79" t="s">
        <v>14</v>
      </c>
      <c r="I518" s="79" t="s">
        <v>1550</v>
      </c>
      <c r="J518" s="79" t="s">
        <v>1551</v>
      </c>
    </row>
    <row r="519" spans="1:10" ht="25.5" x14ac:dyDescent="0.2">
      <c r="A519" s="77" t="s">
        <v>15</v>
      </c>
      <c r="B519" s="5" t="s">
        <v>608</v>
      </c>
      <c r="C519" s="77" t="s">
        <v>22</v>
      </c>
      <c r="D519" s="77" t="s">
        <v>609</v>
      </c>
      <c r="E519" s="263" t="s">
        <v>610</v>
      </c>
      <c r="F519" s="263"/>
      <c r="G519" s="6" t="s">
        <v>97</v>
      </c>
      <c r="H519" s="7">
        <v>1</v>
      </c>
      <c r="I519" s="8"/>
      <c r="J519" s="8">
        <f>SUM(J520:J523)</f>
        <v>27.369999999999997</v>
      </c>
    </row>
    <row r="520" spans="1:10" ht="25.5" x14ac:dyDescent="0.2">
      <c r="A520" s="78" t="s">
        <v>20</v>
      </c>
      <c r="B520" s="9" t="s">
        <v>611</v>
      </c>
      <c r="C520" s="78" t="s">
        <v>22</v>
      </c>
      <c r="D520" s="78" t="s">
        <v>612</v>
      </c>
      <c r="E520" s="261" t="s">
        <v>24</v>
      </c>
      <c r="F520" s="261"/>
      <c r="G520" s="10" t="s">
        <v>25</v>
      </c>
      <c r="H520" s="11">
        <v>0.57099999999999995</v>
      </c>
      <c r="I520" s="12">
        <v>28.66</v>
      </c>
      <c r="J520" s="12">
        <f t="shared" ref="J520:J523" si="45">TRUNC(H520*I520,2)</f>
        <v>16.36</v>
      </c>
    </row>
    <row r="521" spans="1:10" ht="25.5" x14ac:dyDescent="0.2">
      <c r="A521" s="78" t="s">
        <v>20</v>
      </c>
      <c r="B521" s="9" t="s">
        <v>74</v>
      </c>
      <c r="C521" s="78" t="s">
        <v>22</v>
      </c>
      <c r="D521" s="78" t="s">
        <v>75</v>
      </c>
      <c r="E521" s="261" t="s">
        <v>24</v>
      </c>
      <c r="F521" s="261"/>
      <c r="G521" s="10" t="s">
        <v>25</v>
      </c>
      <c r="H521" s="11">
        <v>0.14299999999999999</v>
      </c>
      <c r="I521" s="12">
        <v>19.920000000000002</v>
      </c>
      <c r="J521" s="12">
        <f t="shared" si="45"/>
        <v>2.84</v>
      </c>
    </row>
    <row r="522" spans="1:10" ht="25.5" x14ac:dyDescent="0.2">
      <c r="A522" s="75" t="s">
        <v>38</v>
      </c>
      <c r="B522" s="14" t="s">
        <v>613</v>
      </c>
      <c r="C522" s="75" t="s">
        <v>22</v>
      </c>
      <c r="D522" s="75" t="s">
        <v>614</v>
      </c>
      <c r="E522" s="265" t="s">
        <v>84</v>
      </c>
      <c r="F522" s="265"/>
      <c r="G522" s="15" t="s">
        <v>234</v>
      </c>
      <c r="H522" s="16">
        <v>0.1</v>
      </c>
      <c r="I522" s="17">
        <v>0.98</v>
      </c>
      <c r="J522" s="17">
        <f t="shared" si="45"/>
        <v>0.09</v>
      </c>
    </row>
    <row r="523" spans="1:10" ht="15" thickBot="1" x14ac:dyDescent="0.25">
      <c r="A523" s="75" t="s">
        <v>38</v>
      </c>
      <c r="B523" s="14" t="s">
        <v>615</v>
      </c>
      <c r="C523" s="75" t="s">
        <v>22</v>
      </c>
      <c r="D523" s="75" t="s">
        <v>616</v>
      </c>
      <c r="E523" s="265" t="s">
        <v>84</v>
      </c>
      <c r="F523" s="265"/>
      <c r="G523" s="15" t="s">
        <v>85</v>
      </c>
      <c r="H523" s="16">
        <v>1.5518400000000001</v>
      </c>
      <c r="I523" s="17">
        <v>5.21</v>
      </c>
      <c r="J523" s="17">
        <f t="shared" si="45"/>
        <v>8.08</v>
      </c>
    </row>
    <row r="524" spans="1:10" ht="15" thickTop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</row>
    <row r="525" spans="1:10" ht="15" x14ac:dyDescent="0.2">
      <c r="A525" s="76" t="s">
        <v>617</v>
      </c>
      <c r="B525" s="79" t="s">
        <v>9</v>
      </c>
      <c r="C525" s="76" t="s">
        <v>10</v>
      </c>
      <c r="D525" s="76" t="s">
        <v>11</v>
      </c>
      <c r="E525" s="262" t="s">
        <v>12</v>
      </c>
      <c r="F525" s="262"/>
      <c r="G525" s="80" t="s">
        <v>13</v>
      </c>
      <c r="H525" s="79" t="s">
        <v>14</v>
      </c>
      <c r="I525" s="79" t="s">
        <v>1550</v>
      </c>
      <c r="J525" s="79" t="s">
        <v>1551</v>
      </c>
    </row>
    <row r="526" spans="1:10" ht="51" x14ac:dyDescent="0.2">
      <c r="A526" s="77" t="s">
        <v>15</v>
      </c>
      <c r="B526" s="5" t="s">
        <v>618</v>
      </c>
      <c r="C526" s="77" t="s">
        <v>22</v>
      </c>
      <c r="D526" s="77" t="s">
        <v>619</v>
      </c>
      <c r="E526" s="263" t="s">
        <v>604</v>
      </c>
      <c r="F526" s="263"/>
      <c r="G526" s="6" t="s">
        <v>97</v>
      </c>
      <c r="H526" s="7">
        <v>1</v>
      </c>
      <c r="I526" s="8"/>
      <c r="J526" s="8">
        <f>SUM(J527:J529)</f>
        <v>9.1</v>
      </c>
    </row>
    <row r="527" spans="1:10" ht="38.25" x14ac:dyDescent="0.2">
      <c r="A527" s="78" t="s">
        <v>20</v>
      </c>
      <c r="B527" s="9" t="s">
        <v>620</v>
      </c>
      <c r="C527" s="78" t="s">
        <v>22</v>
      </c>
      <c r="D527" s="78" t="s">
        <v>621</v>
      </c>
      <c r="E527" s="261" t="s">
        <v>24</v>
      </c>
      <c r="F527" s="261"/>
      <c r="G527" s="10" t="s">
        <v>133</v>
      </c>
      <c r="H527" s="11">
        <v>4.1999999999999997E-3</v>
      </c>
      <c r="I527" s="12">
        <v>534.19000000000005</v>
      </c>
      <c r="J527" s="12">
        <f t="shared" ref="J527:J529" si="46">TRUNC(H527*I527,2)</f>
        <v>2.2400000000000002</v>
      </c>
    </row>
    <row r="528" spans="1:10" ht="25.5" x14ac:dyDescent="0.2">
      <c r="A528" s="78" t="s">
        <v>20</v>
      </c>
      <c r="B528" s="9" t="s">
        <v>150</v>
      </c>
      <c r="C528" s="78" t="s">
        <v>22</v>
      </c>
      <c r="D528" s="78" t="s">
        <v>151</v>
      </c>
      <c r="E528" s="261" t="s">
        <v>24</v>
      </c>
      <c r="F528" s="261"/>
      <c r="G528" s="10" t="s">
        <v>25</v>
      </c>
      <c r="H528" s="11">
        <v>0.183</v>
      </c>
      <c r="I528" s="12">
        <v>27.61</v>
      </c>
      <c r="J528" s="12">
        <f t="shared" si="46"/>
        <v>5.05</v>
      </c>
    </row>
    <row r="529" spans="1:10" ht="26.25" thickBot="1" x14ac:dyDescent="0.25">
      <c r="A529" s="78" t="s">
        <v>20</v>
      </c>
      <c r="B529" s="9" t="s">
        <v>74</v>
      </c>
      <c r="C529" s="78" t="s">
        <v>22</v>
      </c>
      <c r="D529" s="78" t="s">
        <v>75</v>
      </c>
      <c r="E529" s="261" t="s">
        <v>24</v>
      </c>
      <c r="F529" s="261"/>
      <c r="G529" s="10" t="s">
        <v>25</v>
      </c>
      <c r="H529" s="11">
        <v>9.0999999999999998E-2</v>
      </c>
      <c r="I529" s="12">
        <v>19.920000000000002</v>
      </c>
      <c r="J529" s="12">
        <f t="shared" si="46"/>
        <v>1.81</v>
      </c>
    </row>
    <row r="530" spans="1:10" ht="15" thickTop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</row>
    <row r="531" spans="1:10" ht="15" x14ac:dyDescent="0.2">
      <c r="A531" s="76" t="s">
        <v>622</v>
      </c>
      <c r="B531" s="79" t="s">
        <v>9</v>
      </c>
      <c r="C531" s="76" t="s">
        <v>10</v>
      </c>
      <c r="D531" s="76" t="s">
        <v>11</v>
      </c>
      <c r="E531" s="262" t="s">
        <v>12</v>
      </c>
      <c r="F531" s="262"/>
      <c r="G531" s="80" t="s">
        <v>13</v>
      </c>
      <c r="H531" s="79" t="s">
        <v>14</v>
      </c>
      <c r="I531" s="79" t="s">
        <v>1550</v>
      </c>
      <c r="J531" s="79" t="s">
        <v>1551</v>
      </c>
    </row>
    <row r="532" spans="1:10" ht="25.5" x14ac:dyDescent="0.2">
      <c r="A532" s="77" t="s">
        <v>15</v>
      </c>
      <c r="B532" s="5" t="s">
        <v>623</v>
      </c>
      <c r="C532" s="77" t="s">
        <v>22</v>
      </c>
      <c r="D532" s="77" t="s">
        <v>624</v>
      </c>
      <c r="E532" s="263" t="s">
        <v>610</v>
      </c>
      <c r="F532" s="263"/>
      <c r="G532" s="6" t="s">
        <v>97</v>
      </c>
      <c r="H532" s="7">
        <v>1</v>
      </c>
      <c r="I532" s="8"/>
      <c r="J532" s="8">
        <f>SUM(J533:J535)</f>
        <v>12.42</v>
      </c>
    </row>
    <row r="533" spans="1:10" ht="25.5" x14ac:dyDescent="0.2">
      <c r="A533" s="78" t="s">
        <v>20</v>
      </c>
      <c r="B533" s="9" t="s">
        <v>74</v>
      </c>
      <c r="C533" s="78" t="s">
        <v>22</v>
      </c>
      <c r="D533" s="78" t="s">
        <v>75</v>
      </c>
      <c r="E533" s="261" t="s">
        <v>24</v>
      </c>
      <c r="F533" s="261"/>
      <c r="G533" s="10" t="s">
        <v>25</v>
      </c>
      <c r="H533" s="11">
        <v>4.8000000000000001E-2</v>
      </c>
      <c r="I533" s="12">
        <v>19.920000000000002</v>
      </c>
      <c r="J533" s="12">
        <f t="shared" ref="J533:J535" si="47">TRUNC(H533*I533,2)</f>
        <v>0.95</v>
      </c>
    </row>
    <row r="534" spans="1:10" ht="25.5" x14ac:dyDescent="0.2">
      <c r="A534" s="78" t="s">
        <v>20</v>
      </c>
      <c r="B534" s="9" t="s">
        <v>611</v>
      </c>
      <c r="C534" s="78" t="s">
        <v>22</v>
      </c>
      <c r="D534" s="78" t="s">
        <v>612</v>
      </c>
      <c r="E534" s="261" t="s">
        <v>24</v>
      </c>
      <c r="F534" s="261"/>
      <c r="G534" s="10" t="s">
        <v>25</v>
      </c>
      <c r="H534" s="11">
        <v>0.13</v>
      </c>
      <c r="I534" s="12">
        <v>28.66</v>
      </c>
      <c r="J534" s="12">
        <f t="shared" si="47"/>
        <v>3.72</v>
      </c>
    </row>
    <row r="535" spans="1:10" ht="15" thickBot="1" x14ac:dyDescent="0.25">
      <c r="A535" s="75" t="s">
        <v>38</v>
      </c>
      <c r="B535" s="14" t="s">
        <v>625</v>
      </c>
      <c r="C535" s="75" t="s">
        <v>22</v>
      </c>
      <c r="D535" s="75" t="s">
        <v>626</v>
      </c>
      <c r="E535" s="265" t="s">
        <v>84</v>
      </c>
      <c r="F535" s="265"/>
      <c r="G535" s="15" t="s">
        <v>217</v>
      </c>
      <c r="H535" s="16">
        <v>0.33</v>
      </c>
      <c r="I535" s="17">
        <v>23.49</v>
      </c>
      <c r="J535" s="17">
        <f t="shared" si="47"/>
        <v>7.75</v>
      </c>
    </row>
    <row r="536" spans="1:10" ht="15" thickTop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</row>
    <row r="537" spans="1:10" ht="15" x14ac:dyDescent="0.2">
      <c r="A537" s="76" t="s">
        <v>627</v>
      </c>
      <c r="B537" s="79" t="s">
        <v>9</v>
      </c>
      <c r="C537" s="76" t="s">
        <v>10</v>
      </c>
      <c r="D537" s="76" t="s">
        <v>11</v>
      </c>
      <c r="E537" s="262" t="s">
        <v>12</v>
      </c>
      <c r="F537" s="262"/>
      <c r="G537" s="80" t="s">
        <v>13</v>
      </c>
      <c r="H537" s="79" t="s">
        <v>14</v>
      </c>
      <c r="I537" s="79" t="s">
        <v>1550</v>
      </c>
      <c r="J537" s="79" t="s">
        <v>1551</v>
      </c>
    </row>
    <row r="538" spans="1:10" ht="51" x14ac:dyDescent="0.2">
      <c r="A538" s="77" t="s">
        <v>15</v>
      </c>
      <c r="B538" s="5" t="s">
        <v>628</v>
      </c>
      <c r="C538" s="77" t="s">
        <v>22</v>
      </c>
      <c r="D538" s="77" t="s">
        <v>629</v>
      </c>
      <c r="E538" s="263" t="s">
        <v>604</v>
      </c>
      <c r="F538" s="263"/>
      <c r="G538" s="6" t="s">
        <v>97</v>
      </c>
      <c r="H538" s="7">
        <v>1</v>
      </c>
      <c r="I538" s="8"/>
      <c r="J538" s="8">
        <f>SUM(J539:J541)</f>
        <v>35.599999999999994</v>
      </c>
    </row>
    <row r="539" spans="1:10" ht="51" x14ac:dyDescent="0.2">
      <c r="A539" s="78" t="s">
        <v>20</v>
      </c>
      <c r="B539" s="9" t="s">
        <v>605</v>
      </c>
      <c r="C539" s="78" t="s">
        <v>22</v>
      </c>
      <c r="D539" s="78" t="s">
        <v>606</v>
      </c>
      <c r="E539" s="261" t="s">
        <v>24</v>
      </c>
      <c r="F539" s="261"/>
      <c r="G539" s="10" t="s">
        <v>133</v>
      </c>
      <c r="H539" s="11">
        <v>2.1299999999999999E-2</v>
      </c>
      <c r="I539" s="12">
        <v>588.86</v>
      </c>
      <c r="J539" s="12">
        <f t="shared" ref="J539:J541" si="48">TRUNC(H539*I539,2)</f>
        <v>12.54</v>
      </c>
    </row>
    <row r="540" spans="1:10" ht="25.5" x14ac:dyDescent="0.2">
      <c r="A540" s="78" t="s">
        <v>20</v>
      </c>
      <c r="B540" s="9" t="s">
        <v>74</v>
      </c>
      <c r="C540" s="78" t="s">
        <v>22</v>
      </c>
      <c r="D540" s="78" t="s">
        <v>75</v>
      </c>
      <c r="E540" s="261" t="s">
        <v>24</v>
      </c>
      <c r="F540" s="261"/>
      <c r="G540" s="10" t="s">
        <v>25</v>
      </c>
      <c r="H540" s="11">
        <v>0.24299999999999999</v>
      </c>
      <c r="I540" s="12">
        <v>19.920000000000002</v>
      </c>
      <c r="J540" s="12">
        <f t="shared" si="48"/>
        <v>4.84</v>
      </c>
    </row>
    <row r="541" spans="1:10" ht="26.25" thickBot="1" x14ac:dyDescent="0.25">
      <c r="A541" s="78" t="s">
        <v>20</v>
      </c>
      <c r="B541" s="9" t="s">
        <v>150</v>
      </c>
      <c r="C541" s="78" t="s">
        <v>22</v>
      </c>
      <c r="D541" s="78" t="s">
        <v>151</v>
      </c>
      <c r="E541" s="261" t="s">
        <v>24</v>
      </c>
      <c r="F541" s="261"/>
      <c r="G541" s="10" t="s">
        <v>25</v>
      </c>
      <c r="H541" s="11">
        <v>0.66</v>
      </c>
      <c r="I541" s="12">
        <v>27.61</v>
      </c>
      <c r="J541" s="12">
        <f t="shared" si="48"/>
        <v>18.22</v>
      </c>
    </row>
    <row r="542" spans="1:10" ht="15" thickTop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</row>
    <row r="543" spans="1:10" ht="15" x14ac:dyDescent="0.2">
      <c r="A543" s="76" t="s">
        <v>630</v>
      </c>
      <c r="B543" s="79" t="s">
        <v>9</v>
      </c>
      <c r="C543" s="76" t="s">
        <v>10</v>
      </c>
      <c r="D543" s="76" t="s">
        <v>11</v>
      </c>
      <c r="E543" s="262" t="s">
        <v>12</v>
      </c>
      <c r="F543" s="262"/>
      <c r="G543" s="80" t="s">
        <v>13</v>
      </c>
      <c r="H543" s="79" t="s">
        <v>14</v>
      </c>
      <c r="I543" s="79" t="s">
        <v>1550</v>
      </c>
      <c r="J543" s="79" t="s">
        <v>1551</v>
      </c>
    </row>
    <row r="544" spans="1:10" ht="51" x14ac:dyDescent="0.2">
      <c r="A544" s="77" t="s">
        <v>15</v>
      </c>
      <c r="B544" s="5" t="s">
        <v>631</v>
      </c>
      <c r="C544" s="77" t="s">
        <v>22</v>
      </c>
      <c r="D544" s="77" t="s">
        <v>632</v>
      </c>
      <c r="E544" s="263" t="s">
        <v>604</v>
      </c>
      <c r="F544" s="263"/>
      <c r="G544" s="6" t="s">
        <v>97</v>
      </c>
      <c r="H544" s="7">
        <v>1</v>
      </c>
      <c r="I544" s="8"/>
      <c r="J544" s="8">
        <f>SUM(J545:J549)</f>
        <v>60.11</v>
      </c>
    </row>
    <row r="545" spans="1:10" ht="25.5" x14ac:dyDescent="0.2">
      <c r="A545" s="78" t="s">
        <v>20</v>
      </c>
      <c r="B545" s="9" t="s">
        <v>633</v>
      </c>
      <c r="C545" s="78" t="s">
        <v>22</v>
      </c>
      <c r="D545" s="78" t="s">
        <v>634</v>
      </c>
      <c r="E545" s="261" t="s">
        <v>24</v>
      </c>
      <c r="F545" s="261"/>
      <c r="G545" s="10" t="s">
        <v>25</v>
      </c>
      <c r="H545" s="11">
        <v>0.8</v>
      </c>
      <c r="I545" s="12">
        <v>27.51</v>
      </c>
      <c r="J545" s="12">
        <f t="shared" ref="J545:J549" si="49">TRUNC(H545*I545,2)</f>
        <v>22</v>
      </c>
    </row>
    <row r="546" spans="1:10" ht="25.5" x14ac:dyDescent="0.2">
      <c r="A546" s="78" t="s">
        <v>20</v>
      </c>
      <c r="B546" s="9" t="s">
        <v>74</v>
      </c>
      <c r="C546" s="78" t="s">
        <v>22</v>
      </c>
      <c r="D546" s="78" t="s">
        <v>75</v>
      </c>
      <c r="E546" s="261" t="s">
        <v>24</v>
      </c>
      <c r="F546" s="261"/>
      <c r="G546" s="10" t="s">
        <v>25</v>
      </c>
      <c r="H546" s="11">
        <v>0.42</v>
      </c>
      <c r="I546" s="12">
        <v>19.920000000000002</v>
      </c>
      <c r="J546" s="12">
        <f t="shared" si="49"/>
        <v>8.36</v>
      </c>
    </row>
    <row r="547" spans="1:10" x14ac:dyDescent="0.2">
      <c r="A547" s="75" t="s">
        <v>38</v>
      </c>
      <c r="B547" s="14" t="s">
        <v>635</v>
      </c>
      <c r="C547" s="75" t="s">
        <v>22</v>
      </c>
      <c r="D547" s="75" t="s">
        <v>636</v>
      </c>
      <c r="E547" s="265" t="s">
        <v>84</v>
      </c>
      <c r="F547" s="265"/>
      <c r="G547" s="15" t="s">
        <v>85</v>
      </c>
      <c r="H547" s="16">
        <v>4.8600000000000003</v>
      </c>
      <c r="I547" s="17">
        <v>0.75</v>
      </c>
      <c r="J547" s="17">
        <f t="shared" si="49"/>
        <v>3.64</v>
      </c>
    </row>
    <row r="548" spans="1:10" x14ac:dyDescent="0.2">
      <c r="A548" s="75" t="s">
        <v>38</v>
      </c>
      <c r="B548" s="14" t="s">
        <v>637</v>
      </c>
      <c r="C548" s="75" t="s">
        <v>22</v>
      </c>
      <c r="D548" s="75" t="s">
        <v>638</v>
      </c>
      <c r="E548" s="265" t="s">
        <v>84</v>
      </c>
      <c r="F548" s="265"/>
      <c r="G548" s="15" t="s">
        <v>85</v>
      </c>
      <c r="H548" s="16">
        <v>0.42</v>
      </c>
      <c r="I548" s="17">
        <v>4.4000000000000004</v>
      </c>
      <c r="J548" s="17">
        <f t="shared" si="49"/>
        <v>1.84</v>
      </c>
    </row>
    <row r="549" spans="1:10" ht="26.25" thickBot="1" x14ac:dyDescent="0.25">
      <c r="A549" s="75" t="s">
        <v>38</v>
      </c>
      <c r="B549" s="14" t="s">
        <v>639</v>
      </c>
      <c r="C549" s="75" t="s">
        <v>22</v>
      </c>
      <c r="D549" s="75" t="s">
        <v>640</v>
      </c>
      <c r="E549" s="265" t="s">
        <v>84</v>
      </c>
      <c r="F549" s="265"/>
      <c r="G549" s="15" t="s">
        <v>97</v>
      </c>
      <c r="H549" s="16">
        <v>1.06</v>
      </c>
      <c r="I549" s="17">
        <v>22.9</v>
      </c>
      <c r="J549" s="17">
        <f t="shared" si="49"/>
        <v>24.27</v>
      </c>
    </row>
    <row r="550" spans="1:10" ht="15" thickTop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</row>
    <row r="551" spans="1:10" ht="15" x14ac:dyDescent="0.2">
      <c r="A551" s="76" t="s">
        <v>641</v>
      </c>
      <c r="B551" s="79" t="s">
        <v>9</v>
      </c>
      <c r="C551" s="76" t="s">
        <v>10</v>
      </c>
      <c r="D551" s="76" t="s">
        <v>11</v>
      </c>
      <c r="E551" s="262" t="s">
        <v>12</v>
      </c>
      <c r="F551" s="262"/>
      <c r="G551" s="80" t="s">
        <v>13</v>
      </c>
      <c r="H551" s="79" t="s">
        <v>14</v>
      </c>
      <c r="I551" s="79" t="s">
        <v>1550</v>
      </c>
      <c r="J551" s="79" t="s">
        <v>1551</v>
      </c>
    </row>
    <row r="552" spans="1:10" ht="38.25" x14ac:dyDescent="0.2">
      <c r="A552" s="77" t="s">
        <v>15</v>
      </c>
      <c r="B552" s="5" t="s">
        <v>642</v>
      </c>
      <c r="C552" s="77" t="s">
        <v>22</v>
      </c>
      <c r="D552" s="77" t="s">
        <v>643</v>
      </c>
      <c r="E552" s="263" t="s">
        <v>604</v>
      </c>
      <c r="F552" s="263"/>
      <c r="G552" s="6" t="s">
        <v>97</v>
      </c>
      <c r="H552" s="7">
        <v>1</v>
      </c>
      <c r="I552" s="8"/>
      <c r="J552" s="8">
        <f>SUM(J553:J555)</f>
        <v>21.470000000000002</v>
      </c>
    </row>
    <row r="553" spans="1:10" ht="25.5" x14ac:dyDescent="0.2">
      <c r="A553" s="78" t="s">
        <v>20</v>
      </c>
      <c r="B553" s="9" t="s">
        <v>644</v>
      </c>
      <c r="C553" s="78" t="s">
        <v>22</v>
      </c>
      <c r="D553" s="78" t="s">
        <v>645</v>
      </c>
      <c r="E553" s="261" t="s">
        <v>24</v>
      </c>
      <c r="F553" s="261"/>
      <c r="G553" s="10" t="s">
        <v>133</v>
      </c>
      <c r="H553" s="11">
        <v>3.2000000000000002E-3</v>
      </c>
      <c r="I553" s="12">
        <v>3161.09</v>
      </c>
      <c r="J553" s="12">
        <f t="shared" ref="J553:J555" si="50">TRUNC(H553*I553,2)</f>
        <v>10.11</v>
      </c>
    </row>
    <row r="554" spans="1:10" ht="25.5" x14ac:dyDescent="0.2">
      <c r="A554" s="78" t="s">
        <v>20</v>
      </c>
      <c r="B554" s="9" t="s">
        <v>150</v>
      </c>
      <c r="C554" s="78" t="s">
        <v>22</v>
      </c>
      <c r="D554" s="78" t="s">
        <v>151</v>
      </c>
      <c r="E554" s="261" t="s">
        <v>24</v>
      </c>
      <c r="F554" s="261"/>
      <c r="G554" s="10" t="s">
        <v>25</v>
      </c>
      <c r="H554" s="11">
        <v>0.38400000000000001</v>
      </c>
      <c r="I554" s="12">
        <v>27.61</v>
      </c>
      <c r="J554" s="12">
        <f t="shared" si="50"/>
        <v>10.6</v>
      </c>
    </row>
    <row r="555" spans="1:10" ht="26.25" thickBot="1" x14ac:dyDescent="0.25">
      <c r="A555" s="78" t="s">
        <v>20</v>
      </c>
      <c r="B555" s="9" t="s">
        <v>74</v>
      </c>
      <c r="C555" s="78" t="s">
        <v>22</v>
      </c>
      <c r="D555" s="78" t="s">
        <v>75</v>
      </c>
      <c r="E555" s="261" t="s">
        <v>24</v>
      </c>
      <c r="F555" s="261"/>
      <c r="G555" s="10" t="s">
        <v>25</v>
      </c>
      <c r="H555" s="11">
        <v>3.8399999999999997E-2</v>
      </c>
      <c r="I555" s="12">
        <v>19.920000000000002</v>
      </c>
      <c r="J555" s="12">
        <f t="shared" si="50"/>
        <v>0.76</v>
      </c>
    </row>
    <row r="556" spans="1:10" ht="15" thickTop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</row>
    <row r="557" spans="1:10" ht="15" x14ac:dyDescent="0.2">
      <c r="A557" s="76" t="s">
        <v>646</v>
      </c>
      <c r="B557" s="79" t="s">
        <v>9</v>
      </c>
      <c r="C557" s="76" t="s">
        <v>10</v>
      </c>
      <c r="D557" s="76" t="s">
        <v>11</v>
      </c>
      <c r="E557" s="262" t="s">
        <v>12</v>
      </c>
      <c r="F557" s="262"/>
      <c r="G557" s="80" t="s">
        <v>13</v>
      </c>
      <c r="H557" s="79" t="s">
        <v>14</v>
      </c>
      <c r="I557" s="79" t="s">
        <v>1550</v>
      </c>
      <c r="J557" s="79" t="s">
        <v>1551</v>
      </c>
    </row>
    <row r="558" spans="1:10" ht="25.5" x14ac:dyDescent="0.2">
      <c r="A558" s="77" t="s">
        <v>15</v>
      </c>
      <c r="B558" s="5" t="s">
        <v>647</v>
      </c>
      <c r="C558" s="77" t="s">
        <v>22</v>
      </c>
      <c r="D558" s="77" t="s">
        <v>648</v>
      </c>
      <c r="E558" s="263" t="s">
        <v>610</v>
      </c>
      <c r="F558" s="263"/>
      <c r="G558" s="6" t="s">
        <v>97</v>
      </c>
      <c r="H558" s="7">
        <v>1</v>
      </c>
      <c r="I558" s="8"/>
      <c r="J558" s="8">
        <f>SUM(J559:J561)</f>
        <v>15.71</v>
      </c>
    </row>
    <row r="559" spans="1:10" ht="25.5" x14ac:dyDescent="0.2">
      <c r="A559" s="78" t="s">
        <v>20</v>
      </c>
      <c r="B559" s="9" t="s">
        <v>74</v>
      </c>
      <c r="C559" s="78" t="s">
        <v>22</v>
      </c>
      <c r="D559" s="78" t="s">
        <v>75</v>
      </c>
      <c r="E559" s="261" t="s">
        <v>24</v>
      </c>
      <c r="F559" s="261"/>
      <c r="G559" s="10" t="s">
        <v>25</v>
      </c>
      <c r="H559" s="11">
        <v>9.6000000000000002E-2</v>
      </c>
      <c r="I559" s="12">
        <v>19.920000000000002</v>
      </c>
      <c r="J559" s="12">
        <f t="shared" ref="J559:J561" si="51">TRUNC(H559*I559,2)</f>
        <v>1.91</v>
      </c>
    </row>
    <row r="560" spans="1:10" ht="25.5" x14ac:dyDescent="0.2">
      <c r="A560" s="78" t="s">
        <v>20</v>
      </c>
      <c r="B560" s="9" t="s">
        <v>611</v>
      </c>
      <c r="C560" s="78" t="s">
        <v>22</v>
      </c>
      <c r="D560" s="78" t="s">
        <v>612</v>
      </c>
      <c r="E560" s="261" t="s">
        <v>24</v>
      </c>
      <c r="F560" s="261"/>
      <c r="G560" s="10" t="s">
        <v>25</v>
      </c>
      <c r="H560" s="11">
        <v>0.25900000000000001</v>
      </c>
      <c r="I560" s="12">
        <v>28.66</v>
      </c>
      <c r="J560" s="12">
        <f t="shared" si="51"/>
        <v>7.42</v>
      </c>
    </row>
    <row r="561" spans="1:10" ht="26.25" thickBot="1" x14ac:dyDescent="0.25">
      <c r="A561" s="75" t="s">
        <v>38</v>
      </c>
      <c r="B561" s="14" t="s">
        <v>649</v>
      </c>
      <c r="C561" s="75" t="s">
        <v>22</v>
      </c>
      <c r="D561" s="75" t="s">
        <v>650</v>
      </c>
      <c r="E561" s="265" t="s">
        <v>84</v>
      </c>
      <c r="F561" s="265"/>
      <c r="G561" s="15" t="s">
        <v>85</v>
      </c>
      <c r="H561" s="16">
        <v>1.1399999999999999</v>
      </c>
      <c r="I561" s="17">
        <v>5.6</v>
      </c>
      <c r="J561" s="17">
        <f t="shared" si="51"/>
        <v>6.38</v>
      </c>
    </row>
    <row r="562" spans="1:10" ht="15" thickTop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</row>
    <row r="563" spans="1:10" ht="15" x14ac:dyDescent="0.2">
      <c r="A563" s="76" t="s">
        <v>651</v>
      </c>
      <c r="B563" s="79" t="s">
        <v>9</v>
      </c>
      <c r="C563" s="76" t="s">
        <v>10</v>
      </c>
      <c r="D563" s="76" t="s">
        <v>11</v>
      </c>
      <c r="E563" s="262" t="s">
        <v>12</v>
      </c>
      <c r="F563" s="262"/>
      <c r="G563" s="80" t="s">
        <v>13</v>
      </c>
      <c r="H563" s="79" t="s">
        <v>14</v>
      </c>
      <c r="I563" s="79" t="s">
        <v>1550</v>
      </c>
      <c r="J563" s="79" t="s">
        <v>1551</v>
      </c>
    </row>
    <row r="564" spans="1:10" ht="38.25" x14ac:dyDescent="0.2">
      <c r="A564" s="77" t="s">
        <v>15</v>
      </c>
      <c r="B564" s="5" t="s">
        <v>652</v>
      </c>
      <c r="C564" s="77" t="s">
        <v>22</v>
      </c>
      <c r="D564" s="77" t="s">
        <v>653</v>
      </c>
      <c r="E564" s="263" t="s">
        <v>654</v>
      </c>
      <c r="F564" s="263"/>
      <c r="G564" s="6" t="s">
        <v>97</v>
      </c>
      <c r="H564" s="7">
        <v>1</v>
      </c>
      <c r="I564" s="8"/>
      <c r="J564" s="8">
        <f>SUM(J565:J572)</f>
        <v>136.43</v>
      </c>
    </row>
    <row r="565" spans="1:10" ht="25.5" x14ac:dyDescent="0.2">
      <c r="A565" s="78" t="s">
        <v>20</v>
      </c>
      <c r="B565" s="9" t="s">
        <v>76</v>
      </c>
      <c r="C565" s="78" t="s">
        <v>22</v>
      </c>
      <c r="D565" s="78" t="s">
        <v>77</v>
      </c>
      <c r="E565" s="261" t="s">
        <v>24</v>
      </c>
      <c r="F565" s="261"/>
      <c r="G565" s="10" t="s">
        <v>25</v>
      </c>
      <c r="H565" s="11">
        <v>0.2707</v>
      </c>
      <c r="I565" s="12">
        <v>27.37</v>
      </c>
      <c r="J565" s="12">
        <f t="shared" ref="J565:J572" si="52">TRUNC(H565*I565,2)</f>
        <v>7.4</v>
      </c>
    </row>
    <row r="566" spans="1:10" ht="25.5" x14ac:dyDescent="0.2">
      <c r="A566" s="78" t="s">
        <v>20</v>
      </c>
      <c r="B566" s="9" t="s">
        <v>150</v>
      </c>
      <c r="C566" s="78" t="s">
        <v>22</v>
      </c>
      <c r="D566" s="78" t="s">
        <v>151</v>
      </c>
      <c r="E566" s="261" t="s">
        <v>24</v>
      </c>
      <c r="F566" s="261"/>
      <c r="G566" s="10" t="s">
        <v>25</v>
      </c>
      <c r="H566" s="11">
        <v>0.1799</v>
      </c>
      <c r="I566" s="12">
        <v>27.61</v>
      </c>
      <c r="J566" s="12">
        <f t="shared" si="52"/>
        <v>4.96</v>
      </c>
    </row>
    <row r="567" spans="1:10" ht="25.5" x14ac:dyDescent="0.2">
      <c r="A567" s="78" t="s">
        <v>20</v>
      </c>
      <c r="B567" s="9" t="s">
        <v>74</v>
      </c>
      <c r="C567" s="78" t="s">
        <v>22</v>
      </c>
      <c r="D567" s="78" t="s">
        <v>75</v>
      </c>
      <c r="E567" s="261" t="s">
        <v>24</v>
      </c>
      <c r="F567" s="261"/>
      <c r="G567" s="10" t="s">
        <v>25</v>
      </c>
      <c r="H567" s="11">
        <v>0.4506</v>
      </c>
      <c r="I567" s="12">
        <v>19.920000000000002</v>
      </c>
      <c r="J567" s="12">
        <f t="shared" si="52"/>
        <v>8.9700000000000006</v>
      </c>
    </row>
    <row r="568" spans="1:10" ht="38.25" x14ac:dyDescent="0.2">
      <c r="A568" s="75" t="s">
        <v>38</v>
      </c>
      <c r="B568" s="14" t="s">
        <v>655</v>
      </c>
      <c r="C568" s="75" t="s">
        <v>22</v>
      </c>
      <c r="D568" s="75" t="s">
        <v>656</v>
      </c>
      <c r="E568" s="265" t="s">
        <v>84</v>
      </c>
      <c r="F568" s="265"/>
      <c r="G568" s="15" t="s">
        <v>133</v>
      </c>
      <c r="H568" s="16">
        <v>0.14549999999999999</v>
      </c>
      <c r="I568" s="17">
        <v>460</v>
      </c>
      <c r="J568" s="17">
        <f t="shared" si="52"/>
        <v>66.930000000000007</v>
      </c>
    </row>
    <row r="569" spans="1:10" x14ac:dyDescent="0.2">
      <c r="A569" s="75" t="s">
        <v>38</v>
      </c>
      <c r="B569" s="14" t="s">
        <v>657</v>
      </c>
      <c r="C569" s="75" t="s">
        <v>22</v>
      </c>
      <c r="D569" s="75" t="s">
        <v>658</v>
      </c>
      <c r="E569" s="265" t="s">
        <v>84</v>
      </c>
      <c r="F569" s="265"/>
      <c r="G569" s="15" t="s">
        <v>97</v>
      </c>
      <c r="H569" s="16">
        <v>1.1279999999999999</v>
      </c>
      <c r="I569" s="17">
        <v>1.55</v>
      </c>
      <c r="J569" s="17">
        <f t="shared" si="52"/>
        <v>1.74</v>
      </c>
    </row>
    <row r="570" spans="1:10" ht="25.5" x14ac:dyDescent="0.2">
      <c r="A570" s="75" t="s">
        <v>38</v>
      </c>
      <c r="B570" s="14" t="s">
        <v>102</v>
      </c>
      <c r="C570" s="75" t="s">
        <v>22</v>
      </c>
      <c r="D570" s="75" t="s">
        <v>103</v>
      </c>
      <c r="E570" s="265" t="s">
        <v>84</v>
      </c>
      <c r="F570" s="265"/>
      <c r="G570" s="15" t="s">
        <v>90</v>
      </c>
      <c r="H570" s="16">
        <v>0.2</v>
      </c>
      <c r="I570" s="17">
        <v>3.32</v>
      </c>
      <c r="J570" s="17">
        <f t="shared" si="52"/>
        <v>0.66</v>
      </c>
    </row>
    <row r="571" spans="1:10" ht="25.5" x14ac:dyDescent="0.2">
      <c r="A571" s="75" t="s">
        <v>38</v>
      </c>
      <c r="B571" s="14" t="s">
        <v>220</v>
      </c>
      <c r="C571" s="75" t="s">
        <v>22</v>
      </c>
      <c r="D571" s="75" t="s">
        <v>221</v>
      </c>
      <c r="E571" s="265" t="s">
        <v>84</v>
      </c>
      <c r="F571" s="265"/>
      <c r="G571" s="15" t="s">
        <v>90</v>
      </c>
      <c r="H571" s="16">
        <v>0.125</v>
      </c>
      <c r="I571" s="17">
        <v>34.01</v>
      </c>
      <c r="J571" s="17">
        <f t="shared" si="52"/>
        <v>4.25</v>
      </c>
    </row>
    <row r="572" spans="1:10" ht="39" thickBot="1" x14ac:dyDescent="0.25">
      <c r="A572" s="75" t="s">
        <v>38</v>
      </c>
      <c r="B572" s="14" t="s">
        <v>659</v>
      </c>
      <c r="C572" s="75" t="s">
        <v>22</v>
      </c>
      <c r="D572" s="75" t="s">
        <v>660</v>
      </c>
      <c r="E572" s="265" t="s">
        <v>84</v>
      </c>
      <c r="F572" s="265"/>
      <c r="G572" s="15" t="s">
        <v>97</v>
      </c>
      <c r="H572" s="16">
        <v>1.1224000000000001</v>
      </c>
      <c r="I572" s="17">
        <v>37</v>
      </c>
      <c r="J572" s="17">
        <f t="shared" si="52"/>
        <v>41.52</v>
      </c>
    </row>
    <row r="573" spans="1:10" ht="15" thickTop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</row>
    <row r="574" spans="1:10" ht="15" x14ac:dyDescent="0.2">
      <c r="A574" s="76" t="s">
        <v>661</v>
      </c>
      <c r="B574" s="79" t="s">
        <v>9</v>
      </c>
      <c r="C574" s="76" t="s">
        <v>10</v>
      </c>
      <c r="D574" s="76" t="s">
        <v>11</v>
      </c>
      <c r="E574" s="262" t="s">
        <v>12</v>
      </c>
      <c r="F574" s="262"/>
      <c r="G574" s="80" t="s">
        <v>13</v>
      </c>
      <c r="H574" s="79" t="s">
        <v>14</v>
      </c>
      <c r="I574" s="79" t="s">
        <v>1550</v>
      </c>
      <c r="J574" s="79" t="s">
        <v>1551</v>
      </c>
    </row>
    <row r="575" spans="1:10" ht="38.25" x14ac:dyDescent="0.2">
      <c r="A575" s="77" t="s">
        <v>15</v>
      </c>
      <c r="B575" s="5" t="s">
        <v>662</v>
      </c>
      <c r="C575" s="77" t="s">
        <v>22</v>
      </c>
      <c r="D575" s="77" t="s">
        <v>663</v>
      </c>
      <c r="E575" s="263" t="s">
        <v>654</v>
      </c>
      <c r="F575" s="263"/>
      <c r="G575" s="6" t="s">
        <v>97</v>
      </c>
      <c r="H575" s="7">
        <v>1</v>
      </c>
      <c r="I575" s="8"/>
      <c r="J575" s="8">
        <f>SUM(J576:J583)</f>
        <v>113.94</v>
      </c>
    </row>
    <row r="576" spans="1:10" ht="38.25" x14ac:dyDescent="0.2">
      <c r="A576" s="78" t="s">
        <v>20</v>
      </c>
      <c r="B576" s="9" t="s">
        <v>238</v>
      </c>
      <c r="C576" s="78" t="s">
        <v>22</v>
      </c>
      <c r="D576" s="78" t="s">
        <v>239</v>
      </c>
      <c r="E576" s="261" t="s">
        <v>195</v>
      </c>
      <c r="F576" s="261"/>
      <c r="G576" s="10" t="s">
        <v>133</v>
      </c>
      <c r="H576" s="11">
        <v>9.7000000000000003E-2</v>
      </c>
      <c r="I576" s="12">
        <v>468.5</v>
      </c>
      <c r="J576" s="12">
        <f t="shared" ref="J576:J583" si="53">TRUNC(H576*I576,2)</f>
        <v>45.44</v>
      </c>
    </row>
    <row r="577" spans="1:10" ht="25.5" x14ac:dyDescent="0.2">
      <c r="A577" s="78" t="s">
        <v>20</v>
      </c>
      <c r="B577" s="9" t="s">
        <v>76</v>
      </c>
      <c r="C577" s="78" t="s">
        <v>22</v>
      </c>
      <c r="D577" s="78" t="s">
        <v>77</v>
      </c>
      <c r="E577" s="261" t="s">
        <v>24</v>
      </c>
      <c r="F577" s="261"/>
      <c r="G577" s="10" t="s">
        <v>25</v>
      </c>
      <c r="H577" s="11">
        <v>0.18049999999999999</v>
      </c>
      <c r="I577" s="12">
        <v>27.37</v>
      </c>
      <c r="J577" s="12">
        <f t="shared" si="53"/>
        <v>4.9400000000000004</v>
      </c>
    </row>
    <row r="578" spans="1:10" ht="25.5" x14ac:dyDescent="0.2">
      <c r="A578" s="78" t="s">
        <v>20</v>
      </c>
      <c r="B578" s="9" t="s">
        <v>150</v>
      </c>
      <c r="C578" s="78" t="s">
        <v>22</v>
      </c>
      <c r="D578" s="78" t="s">
        <v>151</v>
      </c>
      <c r="E578" s="261" t="s">
        <v>24</v>
      </c>
      <c r="F578" s="261"/>
      <c r="G578" s="10" t="s">
        <v>25</v>
      </c>
      <c r="H578" s="11">
        <v>0.2767</v>
      </c>
      <c r="I578" s="12">
        <v>27.61</v>
      </c>
      <c r="J578" s="12">
        <f t="shared" si="53"/>
        <v>7.63</v>
      </c>
    </row>
    <row r="579" spans="1:10" ht="25.5" x14ac:dyDescent="0.2">
      <c r="A579" s="78" t="s">
        <v>20</v>
      </c>
      <c r="B579" s="9" t="s">
        <v>74</v>
      </c>
      <c r="C579" s="78" t="s">
        <v>22</v>
      </c>
      <c r="D579" s="78" t="s">
        <v>75</v>
      </c>
      <c r="E579" s="261" t="s">
        <v>24</v>
      </c>
      <c r="F579" s="261"/>
      <c r="G579" s="10" t="s">
        <v>25</v>
      </c>
      <c r="H579" s="11">
        <v>0.4572</v>
      </c>
      <c r="I579" s="12">
        <v>19.920000000000002</v>
      </c>
      <c r="J579" s="12">
        <f t="shared" si="53"/>
        <v>9.1</v>
      </c>
    </row>
    <row r="580" spans="1:10" x14ac:dyDescent="0.2">
      <c r="A580" s="75" t="s">
        <v>38</v>
      </c>
      <c r="B580" s="14" t="s">
        <v>657</v>
      </c>
      <c r="C580" s="75" t="s">
        <v>22</v>
      </c>
      <c r="D580" s="75" t="s">
        <v>658</v>
      </c>
      <c r="E580" s="265" t="s">
        <v>84</v>
      </c>
      <c r="F580" s="265"/>
      <c r="G580" s="15" t="s">
        <v>97</v>
      </c>
      <c r="H580" s="16">
        <v>1.1279999999999999</v>
      </c>
      <c r="I580" s="17">
        <v>1.55</v>
      </c>
      <c r="J580" s="17">
        <f t="shared" si="53"/>
        <v>1.74</v>
      </c>
    </row>
    <row r="581" spans="1:10" ht="25.5" x14ac:dyDescent="0.2">
      <c r="A581" s="75" t="s">
        <v>38</v>
      </c>
      <c r="B581" s="14" t="s">
        <v>102</v>
      </c>
      <c r="C581" s="75" t="s">
        <v>22</v>
      </c>
      <c r="D581" s="75" t="s">
        <v>103</v>
      </c>
      <c r="E581" s="265" t="s">
        <v>84</v>
      </c>
      <c r="F581" s="265"/>
      <c r="G581" s="15" t="s">
        <v>90</v>
      </c>
      <c r="H581" s="16">
        <v>0.2</v>
      </c>
      <c r="I581" s="17">
        <v>3.32</v>
      </c>
      <c r="J581" s="17">
        <f t="shared" si="53"/>
        <v>0.66</v>
      </c>
    </row>
    <row r="582" spans="1:10" ht="25.5" x14ac:dyDescent="0.2">
      <c r="A582" s="75" t="s">
        <v>38</v>
      </c>
      <c r="B582" s="14" t="s">
        <v>664</v>
      </c>
      <c r="C582" s="75" t="s">
        <v>22</v>
      </c>
      <c r="D582" s="75" t="s">
        <v>665</v>
      </c>
      <c r="E582" s="265" t="s">
        <v>84</v>
      </c>
      <c r="F582" s="265"/>
      <c r="G582" s="15" t="s">
        <v>90</v>
      </c>
      <c r="H582" s="16">
        <v>0.25</v>
      </c>
      <c r="I582" s="17">
        <v>11.64</v>
      </c>
      <c r="J582" s="17">
        <f t="shared" si="53"/>
        <v>2.91</v>
      </c>
    </row>
    <row r="583" spans="1:10" ht="39" thickBot="1" x14ac:dyDescent="0.25">
      <c r="A583" s="75" t="s">
        <v>38</v>
      </c>
      <c r="B583" s="14" t="s">
        <v>659</v>
      </c>
      <c r="C583" s="75" t="s">
        <v>22</v>
      </c>
      <c r="D583" s="75" t="s">
        <v>660</v>
      </c>
      <c r="E583" s="265" t="s">
        <v>84</v>
      </c>
      <c r="F583" s="265"/>
      <c r="G583" s="15" t="s">
        <v>97</v>
      </c>
      <c r="H583" s="16">
        <v>1.1224000000000001</v>
      </c>
      <c r="I583" s="17">
        <v>37</v>
      </c>
      <c r="J583" s="17">
        <f t="shared" si="53"/>
        <v>41.52</v>
      </c>
    </row>
    <row r="584" spans="1:10" ht="15" thickTop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</row>
    <row r="585" spans="1:10" ht="15" x14ac:dyDescent="0.2">
      <c r="A585" s="76" t="s">
        <v>666</v>
      </c>
      <c r="B585" s="79" t="s">
        <v>9</v>
      </c>
      <c r="C585" s="76" t="s">
        <v>10</v>
      </c>
      <c r="D585" s="76" t="s">
        <v>11</v>
      </c>
      <c r="E585" s="262" t="s">
        <v>12</v>
      </c>
      <c r="F585" s="262"/>
      <c r="G585" s="80" t="s">
        <v>13</v>
      </c>
      <c r="H585" s="79" t="s">
        <v>14</v>
      </c>
      <c r="I585" s="79" t="s">
        <v>1550</v>
      </c>
      <c r="J585" s="79" t="s">
        <v>1551</v>
      </c>
    </row>
    <row r="586" spans="1:10" ht="25.5" x14ac:dyDescent="0.2">
      <c r="A586" s="77" t="s">
        <v>15</v>
      </c>
      <c r="B586" s="5" t="s">
        <v>667</v>
      </c>
      <c r="C586" s="77" t="s">
        <v>70</v>
      </c>
      <c r="D586" s="77" t="s">
        <v>668</v>
      </c>
      <c r="E586" s="263" t="s">
        <v>669</v>
      </c>
      <c r="F586" s="263"/>
      <c r="G586" s="6" t="s">
        <v>97</v>
      </c>
      <c r="H586" s="7">
        <v>1</v>
      </c>
      <c r="I586" s="8"/>
      <c r="J586" s="8">
        <f>SUM(J587:J592)</f>
        <v>460.34000000000003</v>
      </c>
    </row>
    <row r="587" spans="1:10" ht="25.5" x14ac:dyDescent="0.2">
      <c r="A587" s="78" t="s">
        <v>20</v>
      </c>
      <c r="B587" s="9" t="s">
        <v>670</v>
      </c>
      <c r="C587" s="78" t="s">
        <v>70</v>
      </c>
      <c r="D587" s="78" t="s">
        <v>671</v>
      </c>
      <c r="E587" s="261" t="s">
        <v>672</v>
      </c>
      <c r="F587" s="261"/>
      <c r="G587" s="10" t="s">
        <v>133</v>
      </c>
      <c r="H587" s="11">
        <v>3.0000000000000001E-3</v>
      </c>
      <c r="I587" s="12">
        <v>514.63</v>
      </c>
      <c r="J587" s="12">
        <f t="shared" ref="J587:J592" si="54">TRUNC(H587*I587,2)</f>
        <v>1.54</v>
      </c>
    </row>
    <row r="588" spans="1:10" ht="25.5" x14ac:dyDescent="0.2">
      <c r="A588" s="78" t="s">
        <v>20</v>
      </c>
      <c r="B588" s="9" t="s">
        <v>273</v>
      </c>
      <c r="C588" s="78" t="s">
        <v>70</v>
      </c>
      <c r="D588" s="78" t="s">
        <v>274</v>
      </c>
      <c r="E588" s="261" t="s">
        <v>275</v>
      </c>
      <c r="F588" s="261"/>
      <c r="G588" s="10" t="s">
        <v>276</v>
      </c>
      <c r="H588" s="11">
        <v>1</v>
      </c>
      <c r="I588" s="12">
        <v>3.51</v>
      </c>
      <c r="J588" s="12">
        <f t="shared" si="54"/>
        <v>3.51</v>
      </c>
    </row>
    <row r="589" spans="1:10" ht="25.5" x14ac:dyDescent="0.2">
      <c r="A589" s="78" t="s">
        <v>20</v>
      </c>
      <c r="B589" s="9" t="s">
        <v>277</v>
      </c>
      <c r="C589" s="78" t="s">
        <v>70</v>
      </c>
      <c r="D589" s="78" t="s">
        <v>278</v>
      </c>
      <c r="E589" s="261" t="s">
        <v>275</v>
      </c>
      <c r="F589" s="261"/>
      <c r="G589" s="10" t="s">
        <v>276</v>
      </c>
      <c r="H589" s="11">
        <v>1</v>
      </c>
      <c r="I589" s="12">
        <v>3.63</v>
      </c>
      <c r="J589" s="12">
        <f t="shared" si="54"/>
        <v>3.63</v>
      </c>
    </row>
    <row r="590" spans="1:10" ht="25.5" x14ac:dyDescent="0.2">
      <c r="A590" s="75" t="s">
        <v>38</v>
      </c>
      <c r="B590" s="14" t="s">
        <v>673</v>
      </c>
      <c r="C590" s="75" t="s">
        <v>70</v>
      </c>
      <c r="D590" s="75" t="s">
        <v>674</v>
      </c>
      <c r="E590" s="265" t="s">
        <v>84</v>
      </c>
      <c r="F590" s="265"/>
      <c r="G590" s="15" t="s">
        <v>97</v>
      </c>
      <c r="H590" s="16">
        <v>1</v>
      </c>
      <c r="I590" s="17">
        <v>420</v>
      </c>
      <c r="J590" s="17">
        <f t="shared" si="54"/>
        <v>420</v>
      </c>
    </row>
    <row r="591" spans="1:10" x14ac:dyDescent="0.2">
      <c r="A591" s="75" t="s">
        <v>38</v>
      </c>
      <c r="B591" s="14" t="s">
        <v>281</v>
      </c>
      <c r="C591" s="75" t="s">
        <v>22</v>
      </c>
      <c r="D591" s="75" t="s">
        <v>282</v>
      </c>
      <c r="E591" s="265" t="s">
        <v>124</v>
      </c>
      <c r="F591" s="265"/>
      <c r="G591" s="15" t="s">
        <v>25</v>
      </c>
      <c r="H591" s="16">
        <v>1</v>
      </c>
      <c r="I591" s="17">
        <v>19.55</v>
      </c>
      <c r="J591" s="17">
        <f t="shared" si="54"/>
        <v>19.55</v>
      </c>
    </row>
    <row r="592" spans="1:10" ht="15" thickBot="1" x14ac:dyDescent="0.25">
      <c r="A592" s="75" t="s">
        <v>38</v>
      </c>
      <c r="B592" s="14" t="s">
        <v>283</v>
      </c>
      <c r="C592" s="75" t="s">
        <v>22</v>
      </c>
      <c r="D592" s="75" t="s">
        <v>284</v>
      </c>
      <c r="E592" s="265" t="s">
        <v>124</v>
      </c>
      <c r="F592" s="265"/>
      <c r="G592" s="15" t="s">
        <v>25</v>
      </c>
      <c r="H592" s="16">
        <v>1</v>
      </c>
      <c r="I592" s="17">
        <v>12.11</v>
      </c>
      <c r="J592" s="17">
        <f t="shared" si="54"/>
        <v>12.11</v>
      </c>
    </row>
    <row r="593" spans="1:10" ht="15" thickTop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</row>
    <row r="594" spans="1:10" ht="15" x14ac:dyDescent="0.2">
      <c r="A594" s="76" t="s">
        <v>675</v>
      </c>
      <c r="B594" s="79" t="s">
        <v>9</v>
      </c>
      <c r="C594" s="76" t="s">
        <v>10</v>
      </c>
      <c r="D594" s="76" t="s">
        <v>11</v>
      </c>
      <c r="E594" s="262" t="s">
        <v>12</v>
      </c>
      <c r="F594" s="262"/>
      <c r="G594" s="80" t="s">
        <v>13</v>
      </c>
      <c r="H594" s="79" t="s">
        <v>14</v>
      </c>
      <c r="I594" s="79" t="s">
        <v>1550</v>
      </c>
      <c r="J594" s="79" t="s">
        <v>1551</v>
      </c>
    </row>
    <row r="595" spans="1:10" ht="25.5" x14ac:dyDescent="0.2">
      <c r="A595" s="77" t="s">
        <v>15</v>
      </c>
      <c r="B595" s="5" t="s">
        <v>676</v>
      </c>
      <c r="C595" s="77" t="s">
        <v>22</v>
      </c>
      <c r="D595" s="77" t="s">
        <v>677</v>
      </c>
      <c r="E595" s="263" t="s">
        <v>678</v>
      </c>
      <c r="F595" s="263"/>
      <c r="G595" s="6" t="s">
        <v>97</v>
      </c>
      <c r="H595" s="7">
        <v>1</v>
      </c>
      <c r="I595" s="8"/>
      <c r="J595" s="8">
        <f>SUM(J596:J600)</f>
        <v>331.97</v>
      </c>
    </row>
    <row r="596" spans="1:10" ht="25.5" x14ac:dyDescent="0.2">
      <c r="A596" s="78" t="s">
        <v>20</v>
      </c>
      <c r="B596" s="9" t="s">
        <v>74</v>
      </c>
      <c r="C596" s="78" t="s">
        <v>22</v>
      </c>
      <c r="D596" s="78" t="s">
        <v>75</v>
      </c>
      <c r="E596" s="261" t="s">
        <v>24</v>
      </c>
      <c r="F596" s="261"/>
      <c r="G596" s="10" t="s">
        <v>25</v>
      </c>
      <c r="H596" s="11">
        <v>0.76100000000000001</v>
      </c>
      <c r="I596" s="12">
        <v>19.920000000000002</v>
      </c>
      <c r="J596" s="12">
        <f t="shared" ref="J596:J600" si="55">TRUNC(H596*I596,2)</f>
        <v>15.15</v>
      </c>
    </row>
    <row r="597" spans="1:10" ht="25.5" x14ac:dyDescent="0.2">
      <c r="A597" s="78" t="s">
        <v>20</v>
      </c>
      <c r="B597" s="9" t="s">
        <v>679</v>
      </c>
      <c r="C597" s="78" t="s">
        <v>22</v>
      </c>
      <c r="D597" s="78" t="s">
        <v>680</v>
      </c>
      <c r="E597" s="261" t="s">
        <v>24</v>
      </c>
      <c r="F597" s="261"/>
      <c r="G597" s="10" t="s">
        <v>25</v>
      </c>
      <c r="H597" s="11">
        <v>0.78300000000000003</v>
      </c>
      <c r="I597" s="12">
        <v>20.87</v>
      </c>
      <c r="J597" s="12">
        <f t="shared" si="55"/>
        <v>16.34</v>
      </c>
    </row>
    <row r="598" spans="1:10" ht="25.5" x14ac:dyDescent="0.2">
      <c r="A598" s="75" t="s">
        <v>38</v>
      </c>
      <c r="B598" s="14" t="s">
        <v>681</v>
      </c>
      <c r="C598" s="75" t="s">
        <v>22</v>
      </c>
      <c r="D598" s="75" t="s">
        <v>682</v>
      </c>
      <c r="E598" s="265" t="s">
        <v>84</v>
      </c>
      <c r="F598" s="265"/>
      <c r="G598" s="15" t="s">
        <v>90</v>
      </c>
      <c r="H598" s="16">
        <v>6.3810000000000002</v>
      </c>
      <c r="I598" s="17">
        <v>2.77</v>
      </c>
      <c r="J598" s="17">
        <f t="shared" si="55"/>
        <v>17.670000000000002</v>
      </c>
    </row>
    <row r="599" spans="1:10" x14ac:dyDescent="0.2">
      <c r="A599" s="75" t="s">
        <v>38</v>
      </c>
      <c r="B599" s="14" t="s">
        <v>683</v>
      </c>
      <c r="C599" s="75" t="s">
        <v>22</v>
      </c>
      <c r="D599" s="75" t="s">
        <v>684</v>
      </c>
      <c r="E599" s="265" t="s">
        <v>84</v>
      </c>
      <c r="F599" s="265"/>
      <c r="G599" s="15" t="s">
        <v>90</v>
      </c>
      <c r="H599" s="16">
        <v>7.2869999999999999</v>
      </c>
      <c r="I599" s="17">
        <v>11</v>
      </c>
      <c r="J599" s="17">
        <f t="shared" si="55"/>
        <v>80.150000000000006</v>
      </c>
    </row>
    <row r="600" spans="1:10" ht="15" thickBot="1" x14ac:dyDescent="0.25">
      <c r="A600" s="75" t="s">
        <v>38</v>
      </c>
      <c r="B600" s="14" t="s">
        <v>685</v>
      </c>
      <c r="C600" s="75" t="s">
        <v>22</v>
      </c>
      <c r="D600" s="75" t="s">
        <v>686</v>
      </c>
      <c r="E600" s="265" t="s">
        <v>84</v>
      </c>
      <c r="F600" s="265"/>
      <c r="G600" s="15" t="s">
        <v>97</v>
      </c>
      <c r="H600" s="16">
        <v>1</v>
      </c>
      <c r="I600" s="17">
        <v>202.66</v>
      </c>
      <c r="J600" s="17">
        <f t="shared" si="55"/>
        <v>202.66</v>
      </c>
    </row>
    <row r="601" spans="1:10" ht="15" thickTop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</row>
    <row r="602" spans="1:10" ht="15" x14ac:dyDescent="0.2">
      <c r="A602" s="76" t="s">
        <v>687</v>
      </c>
      <c r="B602" s="79" t="s">
        <v>9</v>
      </c>
      <c r="C602" s="76" t="s">
        <v>10</v>
      </c>
      <c r="D602" s="76" t="s">
        <v>11</v>
      </c>
      <c r="E602" s="262" t="s">
        <v>12</v>
      </c>
      <c r="F602" s="262"/>
      <c r="G602" s="80" t="s">
        <v>13</v>
      </c>
      <c r="H602" s="79" t="s">
        <v>14</v>
      </c>
      <c r="I602" s="79" t="s">
        <v>1550</v>
      </c>
      <c r="J602" s="79" t="s">
        <v>1551</v>
      </c>
    </row>
    <row r="603" spans="1:10" ht="51" x14ac:dyDescent="0.2">
      <c r="A603" s="77" t="s">
        <v>15</v>
      </c>
      <c r="B603" s="5" t="s">
        <v>688</v>
      </c>
      <c r="C603" s="77" t="s">
        <v>22</v>
      </c>
      <c r="D603" s="77" t="s">
        <v>689</v>
      </c>
      <c r="E603" s="263" t="s">
        <v>678</v>
      </c>
      <c r="F603" s="263"/>
      <c r="G603" s="6" t="s">
        <v>234</v>
      </c>
      <c r="H603" s="7">
        <v>1</v>
      </c>
      <c r="I603" s="8"/>
      <c r="J603" s="8">
        <f>SUM(J604:J606)</f>
        <v>822.3599999999999</v>
      </c>
    </row>
    <row r="604" spans="1:10" ht="25.5" x14ac:dyDescent="0.2">
      <c r="A604" s="78" t="s">
        <v>20</v>
      </c>
      <c r="B604" s="9" t="s">
        <v>690</v>
      </c>
      <c r="C604" s="78" t="s">
        <v>22</v>
      </c>
      <c r="D604" s="78" t="s">
        <v>691</v>
      </c>
      <c r="E604" s="261" t="s">
        <v>678</v>
      </c>
      <c r="F604" s="261"/>
      <c r="G604" s="10" t="s">
        <v>234</v>
      </c>
      <c r="H604" s="11">
        <v>1</v>
      </c>
      <c r="I604" s="12">
        <v>332.08</v>
      </c>
      <c r="J604" s="12">
        <f t="shared" ref="J604:J606" si="56">TRUNC(H604*I604,2)</f>
        <v>332.08</v>
      </c>
    </row>
    <row r="605" spans="1:10" ht="38.25" x14ac:dyDescent="0.2">
      <c r="A605" s="78" t="s">
        <v>20</v>
      </c>
      <c r="B605" s="9" t="s">
        <v>692</v>
      </c>
      <c r="C605" s="78" t="s">
        <v>22</v>
      </c>
      <c r="D605" s="78" t="s">
        <v>693</v>
      </c>
      <c r="E605" s="261" t="s">
        <v>678</v>
      </c>
      <c r="F605" s="261"/>
      <c r="G605" s="10" t="s">
        <v>234</v>
      </c>
      <c r="H605" s="11">
        <v>1</v>
      </c>
      <c r="I605" s="12">
        <v>409.24</v>
      </c>
      <c r="J605" s="12">
        <f t="shared" si="56"/>
        <v>409.24</v>
      </c>
    </row>
    <row r="606" spans="1:10" ht="26.25" thickBot="1" x14ac:dyDescent="0.25">
      <c r="A606" s="78" t="s">
        <v>20</v>
      </c>
      <c r="B606" s="9" t="s">
        <v>694</v>
      </c>
      <c r="C606" s="78" t="s">
        <v>22</v>
      </c>
      <c r="D606" s="78" t="s">
        <v>695</v>
      </c>
      <c r="E606" s="261" t="s">
        <v>678</v>
      </c>
      <c r="F606" s="261"/>
      <c r="G606" s="10" t="s">
        <v>90</v>
      </c>
      <c r="H606" s="11">
        <v>9.8000000000000007</v>
      </c>
      <c r="I606" s="12">
        <v>8.27</v>
      </c>
      <c r="J606" s="12">
        <f t="shared" si="56"/>
        <v>81.040000000000006</v>
      </c>
    </row>
    <row r="607" spans="1:10" ht="15" thickTop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</row>
    <row r="608" spans="1:10" ht="15" x14ac:dyDescent="0.2">
      <c r="A608" s="76" t="s">
        <v>696</v>
      </c>
      <c r="B608" s="79" t="s">
        <v>9</v>
      </c>
      <c r="C608" s="76" t="s">
        <v>10</v>
      </c>
      <c r="D608" s="76" t="s">
        <v>11</v>
      </c>
      <c r="E608" s="262" t="s">
        <v>12</v>
      </c>
      <c r="F608" s="262"/>
      <c r="G608" s="80" t="s">
        <v>13</v>
      </c>
      <c r="H608" s="79" t="s">
        <v>14</v>
      </c>
      <c r="I608" s="79" t="s">
        <v>1550</v>
      </c>
      <c r="J608" s="79" t="s">
        <v>1551</v>
      </c>
    </row>
    <row r="609" spans="1:10" ht="63.75" x14ac:dyDescent="0.2">
      <c r="A609" s="77" t="s">
        <v>15</v>
      </c>
      <c r="B609" s="5" t="s">
        <v>697</v>
      </c>
      <c r="C609" s="77" t="s">
        <v>22</v>
      </c>
      <c r="D609" s="77" t="s">
        <v>698</v>
      </c>
      <c r="E609" s="263" t="s">
        <v>678</v>
      </c>
      <c r="F609" s="263"/>
      <c r="G609" s="6" t="s">
        <v>234</v>
      </c>
      <c r="H609" s="7">
        <v>1</v>
      </c>
      <c r="I609" s="8"/>
      <c r="J609" s="8">
        <f>SUM(J610:J613)</f>
        <v>968.29</v>
      </c>
    </row>
    <row r="610" spans="1:10" ht="38.25" x14ac:dyDescent="0.2">
      <c r="A610" s="78" t="s">
        <v>20</v>
      </c>
      <c r="B610" s="9" t="s">
        <v>699</v>
      </c>
      <c r="C610" s="78" t="s">
        <v>22</v>
      </c>
      <c r="D610" s="78" t="s">
        <v>700</v>
      </c>
      <c r="E610" s="261" t="s">
        <v>678</v>
      </c>
      <c r="F610" s="261"/>
      <c r="G610" s="10" t="s">
        <v>234</v>
      </c>
      <c r="H610" s="11">
        <v>1</v>
      </c>
      <c r="I610" s="12">
        <v>109.39</v>
      </c>
      <c r="J610" s="12">
        <f t="shared" ref="J610:J613" si="57">TRUNC(H610*I610,2)</f>
        <v>109.39</v>
      </c>
    </row>
    <row r="611" spans="1:10" ht="25.5" x14ac:dyDescent="0.2">
      <c r="A611" s="78" t="s">
        <v>20</v>
      </c>
      <c r="B611" s="9" t="s">
        <v>694</v>
      </c>
      <c r="C611" s="78" t="s">
        <v>22</v>
      </c>
      <c r="D611" s="78" t="s">
        <v>695</v>
      </c>
      <c r="E611" s="261" t="s">
        <v>678</v>
      </c>
      <c r="F611" s="261"/>
      <c r="G611" s="10" t="s">
        <v>90</v>
      </c>
      <c r="H611" s="11">
        <v>10</v>
      </c>
      <c r="I611" s="12">
        <v>8.27</v>
      </c>
      <c r="J611" s="12">
        <f t="shared" si="57"/>
        <v>82.7</v>
      </c>
    </row>
    <row r="612" spans="1:10" ht="38.25" x14ac:dyDescent="0.2">
      <c r="A612" s="78" t="s">
        <v>20</v>
      </c>
      <c r="B612" s="9" t="s">
        <v>701</v>
      </c>
      <c r="C612" s="78" t="s">
        <v>22</v>
      </c>
      <c r="D612" s="78" t="s">
        <v>702</v>
      </c>
      <c r="E612" s="261" t="s">
        <v>678</v>
      </c>
      <c r="F612" s="261"/>
      <c r="G612" s="10" t="s">
        <v>234</v>
      </c>
      <c r="H612" s="11">
        <v>1</v>
      </c>
      <c r="I612" s="12">
        <v>444.12</v>
      </c>
      <c r="J612" s="12">
        <f t="shared" si="57"/>
        <v>444.12</v>
      </c>
    </row>
    <row r="613" spans="1:10" ht="26.25" thickBot="1" x14ac:dyDescent="0.25">
      <c r="A613" s="78" t="s">
        <v>20</v>
      </c>
      <c r="B613" s="9" t="s">
        <v>690</v>
      </c>
      <c r="C613" s="78" t="s">
        <v>22</v>
      </c>
      <c r="D613" s="78" t="s">
        <v>691</v>
      </c>
      <c r="E613" s="261" t="s">
        <v>678</v>
      </c>
      <c r="F613" s="261"/>
      <c r="G613" s="10" t="s">
        <v>234</v>
      </c>
      <c r="H613" s="11">
        <v>1</v>
      </c>
      <c r="I613" s="12">
        <v>332.08</v>
      </c>
      <c r="J613" s="12">
        <f t="shared" si="57"/>
        <v>332.08</v>
      </c>
    </row>
    <row r="614" spans="1:10" ht="15" thickTop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</row>
    <row r="615" spans="1:10" ht="15" x14ac:dyDescent="0.2">
      <c r="A615" s="76" t="s">
        <v>703</v>
      </c>
      <c r="B615" s="79" t="s">
        <v>9</v>
      </c>
      <c r="C615" s="76" t="s">
        <v>10</v>
      </c>
      <c r="D615" s="76" t="s">
        <v>11</v>
      </c>
      <c r="E615" s="262" t="s">
        <v>12</v>
      </c>
      <c r="F615" s="262"/>
      <c r="G615" s="80" t="s">
        <v>13</v>
      </c>
      <c r="H615" s="79" t="s">
        <v>14</v>
      </c>
      <c r="I615" s="79" t="s">
        <v>1550</v>
      </c>
      <c r="J615" s="79" t="s">
        <v>1551</v>
      </c>
    </row>
    <row r="616" spans="1:10" ht="25.5" x14ac:dyDescent="0.2">
      <c r="A616" s="77" t="s">
        <v>15</v>
      </c>
      <c r="B616" s="5" t="s">
        <v>704</v>
      </c>
      <c r="C616" s="77" t="s">
        <v>22</v>
      </c>
      <c r="D616" s="77" t="s">
        <v>705</v>
      </c>
      <c r="E616" s="263" t="s">
        <v>678</v>
      </c>
      <c r="F616" s="263"/>
      <c r="G616" s="6" t="s">
        <v>97</v>
      </c>
      <c r="H616" s="7">
        <v>1</v>
      </c>
      <c r="I616" s="8"/>
      <c r="J616" s="8">
        <f>SUM(J617:J623)</f>
        <v>453.08</v>
      </c>
    </row>
    <row r="617" spans="1:10" ht="25.5" x14ac:dyDescent="0.2">
      <c r="A617" s="78" t="s">
        <v>20</v>
      </c>
      <c r="B617" s="9" t="s">
        <v>74</v>
      </c>
      <c r="C617" s="78" t="s">
        <v>22</v>
      </c>
      <c r="D617" s="78" t="s">
        <v>75</v>
      </c>
      <c r="E617" s="261" t="s">
        <v>24</v>
      </c>
      <c r="F617" s="261"/>
      <c r="G617" s="10" t="s">
        <v>25</v>
      </c>
      <c r="H617" s="11">
        <v>1.3779999999999999</v>
      </c>
      <c r="I617" s="12">
        <v>19.920000000000002</v>
      </c>
      <c r="J617" s="12">
        <f t="shared" ref="J617:J623" si="58">TRUNC(H617*I617,2)</f>
        <v>27.44</v>
      </c>
    </row>
    <row r="618" spans="1:10" ht="25.5" x14ac:dyDescent="0.2">
      <c r="A618" s="78" t="s">
        <v>20</v>
      </c>
      <c r="B618" s="9" t="s">
        <v>679</v>
      </c>
      <c r="C618" s="78" t="s">
        <v>22</v>
      </c>
      <c r="D618" s="78" t="s">
        <v>680</v>
      </c>
      <c r="E618" s="261" t="s">
        <v>24</v>
      </c>
      <c r="F618" s="261"/>
      <c r="G618" s="10" t="s">
        <v>25</v>
      </c>
      <c r="H618" s="11">
        <v>1.4179999999999999</v>
      </c>
      <c r="I618" s="12">
        <v>20.87</v>
      </c>
      <c r="J618" s="12">
        <f t="shared" si="58"/>
        <v>29.59</v>
      </c>
    </row>
    <row r="619" spans="1:10" ht="38.25" x14ac:dyDescent="0.2">
      <c r="A619" s="75" t="s">
        <v>38</v>
      </c>
      <c r="B619" s="14" t="s">
        <v>706</v>
      </c>
      <c r="C619" s="75" t="s">
        <v>22</v>
      </c>
      <c r="D619" s="75" t="s">
        <v>707</v>
      </c>
      <c r="E619" s="265" t="s">
        <v>84</v>
      </c>
      <c r="F619" s="265"/>
      <c r="G619" s="15" t="s">
        <v>234</v>
      </c>
      <c r="H619" s="16">
        <v>1.7050000000000001</v>
      </c>
      <c r="I619" s="17">
        <v>0.2</v>
      </c>
      <c r="J619" s="17">
        <f t="shared" si="58"/>
        <v>0.34</v>
      </c>
    </row>
    <row r="620" spans="1:10" ht="25.5" x14ac:dyDescent="0.2">
      <c r="A620" s="75" t="s">
        <v>38</v>
      </c>
      <c r="B620" s="14" t="s">
        <v>681</v>
      </c>
      <c r="C620" s="75" t="s">
        <v>22</v>
      </c>
      <c r="D620" s="75" t="s">
        <v>682</v>
      </c>
      <c r="E620" s="265" t="s">
        <v>84</v>
      </c>
      <c r="F620" s="265"/>
      <c r="G620" s="15" t="s">
        <v>90</v>
      </c>
      <c r="H620" s="16">
        <v>2.3220000000000001</v>
      </c>
      <c r="I620" s="17">
        <v>2.77</v>
      </c>
      <c r="J620" s="17">
        <f t="shared" si="58"/>
        <v>6.43</v>
      </c>
    </row>
    <row r="621" spans="1:10" x14ac:dyDescent="0.2">
      <c r="A621" s="75" t="s">
        <v>38</v>
      </c>
      <c r="B621" s="14" t="s">
        <v>708</v>
      </c>
      <c r="C621" s="75" t="s">
        <v>22</v>
      </c>
      <c r="D621" s="75" t="s">
        <v>709</v>
      </c>
      <c r="E621" s="265" t="s">
        <v>84</v>
      </c>
      <c r="F621" s="265"/>
      <c r="G621" s="15" t="s">
        <v>85</v>
      </c>
      <c r="H621" s="16">
        <v>0.748</v>
      </c>
      <c r="I621" s="17">
        <v>67.19</v>
      </c>
      <c r="J621" s="17">
        <f t="shared" si="58"/>
        <v>50.25</v>
      </c>
    </row>
    <row r="622" spans="1:10" x14ac:dyDescent="0.2">
      <c r="A622" s="75" t="s">
        <v>38</v>
      </c>
      <c r="B622" s="14" t="s">
        <v>710</v>
      </c>
      <c r="C622" s="75" t="s">
        <v>22</v>
      </c>
      <c r="D622" s="75" t="s">
        <v>711</v>
      </c>
      <c r="E622" s="265" t="s">
        <v>84</v>
      </c>
      <c r="F622" s="265"/>
      <c r="G622" s="15" t="s">
        <v>234</v>
      </c>
      <c r="H622" s="16">
        <v>0.309</v>
      </c>
      <c r="I622" s="17">
        <v>20.059999999999999</v>
      </c>
      <c r="J622" s="17">
        <f t="shared" si="58"/>
        <v>6.19</v>
      </c>
    </row>
    <row r="623" spans="1:10" ht="15" thickBot="1" x14ac:dyDescent="0.25">
      <c r="A623" s="75" t="s">
        <v>38</v>
      </c>
      <c r="B623" s="14" t="s">
        <v>712</v>
      </c>
      <c r="C623" s="75" t="s">
        <v>22</v>
      </c>
      <c r="D623" s="75" t="s">
        <v>713</v>
      </c>
      <c r="E623" s="265" t="s">
        <v>84</v>
      </c>
      <c r="F623" s="265"/>
      <c r="G623" s="15" t="s">
        <v>97</v>
      </c>
      <c r="H623" s="16">
        <v>1</v>
      </c>
      <c r="I623" s="17">
        <v>332.84</v>
      </c>
      <c r="J623" s="17">
        <f t="shared" si="58"/>
        <v>332.84</v>
      </c>
    </row>
    <row r="624" spans="1:10" ht="15" thickTop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</row>
    <row r="625" spans="1:10" ht="15" x14ac:dyDescent="0.2">
      <c r="A625" s="76" t="s">
        <v>714</v>
      </c>
      <c r="B625" s="79" t="s">
        <v>9</v>
      </c>
      <c r="C625" s="76" t="s">
        <v>10</v>
      </c>
      <c r="D625" s="76" t="s">
        <v>11</v>
      </c>
      <c r="E625" s="262" t="s">
        <v>12</v>
      </c>
      <c r="F625" s="262"/>
      <c r="G625" s="80" t="s">
        <v>13</v>
      </c>
      <c r="H625" s="79" t="s">
        <v>14</v>
      </c>
      <c r="I625" s="79" t="s">
        <v>1550</v>
      </c>
      <c r="J625" s="79" t="s">
        <v>1551</v>
      </c>
    </row>
    <row r="626" spans="1:10" ht="51" x14ac:dyDescent="0.2">
      <c r="A626" s="77" t="s">
        <v>15</v>
      </c>
      <c r="B626" s="5" t="s">
        <v>715</v>
      </c>
      <c r="C626" s="77" t="s">
        <v>22</v>
      </c>
      <c r="D626" s="77" t="s">
        <v>716</v>
      </c>
      <c r="E626" s="263" t="s">
        <v>678</v>
      </c>
      <c r="F626" s="263"/>
      <c r="G626" s="6" t="s">
        <v>97</v>
      </c>
      <c r="H626" s="7">
        <v>1</v>
      </c>
      <c r="I626" s="8"/>
      <c r="J626" s="8">
        <f>SUM(J627:J631)</f>
        <v>234.76999999999998</v>
      </c>
    </row>
    <row r="627" spans="1:10" ht="25.5" x14ac:dyDescent="0.2">
      <c r="A627" s="78" t="s">
        <v>20</v>
      </c>
      <c r="B627" s="9" t="s">
        <v>74</v>
      </c>
      <c r="C627" s="78" t="s">
        <v>22</v>
      </c>
      <c r="D627" s="78" t="s">
        <v>75</v>
      </c>
      <c r="E627" s="261" t="s">
        <v>24</v>
      </c>
      <c r="F627" s="261"/>
      <c r="G627" s="10" t="s">
        <v>25</v>
      </c>
      <c r="H627" s="11">
        <v>0.25900000000000001</v>
      </c>
      <c r="I627" s="12">
        <v>19.920000000000002</v>
      </c>
      <c r="J627" s="12">
        <f t="shared" ref="J627:J631" si="59">TRUNC(H627*I627,2)</f>
        <v>5.15</v>
      </c>
    </row>
    <row r="628" spans="1:10" ht="25.5" x14ac:dyDescent="0.2">
      <c r="A628" s="78" t="s">
        <v>20</v>
      </c>
      <c r="B628" s="9" t="s">
        <v>150</v>
      </c>
      <c r="C628" s="78" t="s">
        <v>22</v>
      </c>
      <c r="D628" s="78" t="s">
        <v>151</v>
      </c>
      <c r="E628" s="261" t="s">
        <v>24</v>
      </c>
      <c r="F628" s="261"/>
      <c r="G628" s="10" t="s">
        <v>25</v>
      </c>
      <c r="H628" s="11">
        <v>0.51900000000000002</v>
      </c>
      <c r="I628" s="12">
        <v>27.61</v>
      </c>
      <c r="J628" s="12">
        <f t="shared" si="59"/>
        <v>14.32</v>
      </c>
    </row>
    <row r="629" spans="1:10" ht="38.25" x14ac:dyDescent="0.2">
      <c r="A629" s="75" t="s">
        <v>38</v>
      </c>
      <c r="B629" s="14" t="s">
        <v>717</v>
      </c>
      <c r="C629" s="75" t="s">
        <v>22</v>
      </c>
      <c r="D629" s="75" t="s">
        <v>718</v>
      </c>
      <c r="E629" s="265" t="s">
        <v>84</v>
      </c>
      <c r="F629" s="265"/>
      <c r="G629" s="15" t="s">
        <v>234</v>
      </c>
      <c r="H629" s="16">
        <v>0.83330000000000004</v>
      </c>
      <c r="I629" s="17">
        <v>240.74</v>
      </c>
      <c r="J629" s="17">
        <f t="shared" si="59"/>
        <v>200.6</v>
      </c>
    </row>
    <row r="630" spans="1:10" ht="25.5" x14ac:dyDescent="0.2">
      <c r="A630" s="75" t="s">
        <v>38</v>
      </c>
      <c r="B630" s="14" t="s">
        <v>719</v>
      </c>
      <c r="C630" s="75" t="s">
        <v>22</v>
      </c>
      <c r="D630" s="75" t="s">
        <v>720</v>
      </c>
      <c r="E630" s="265" t="s">
        <v>84</v>
      </c>
      <c r="F630" s="265"/>
      <c r="G630" s="15" t="s">
        <v>234</v>
      </c>
      <c r="H630" s="16">
        <v>9.1999999999999993</v>
      </c>
      <c r="I630" s="17">
        <v>0.24</v>
      </c>
      <c r="J630" s="17">
        <f t="shared" si="59"/>
        <v>2.2000000000000002</v>
      </c>
    </row>
    <row r="631" spans="1:10" ht="15" thickBot="1" x14ac:dyDescent="0.25">
      <c r="A631" s="75" t="s">
        <v>38</v>
      </c>
      <c r="B631" s="14" t="s">
        <v>710</v>
      </c>
      <c r="C631" s="75" t="s">
        <v>22</v>
      </c>
      <c r="D631" s="75" t="s">
        <v>711</v>
      </c>
      <c r="E631" s="265" t="s">
        <v>84</v>
      </c>
      <c r="F631" s="265"/>
      <c r="G631" s="15" t="s">
        <v>234</v>
      </c>
      <c r="H631" s="16">
        <v>0.62329999999999997</v>
      </c>
      <c r="I631" s="17">
        <v>20.059999999999999</v>
      </c>
      <c r="J631" s="17">
        <f t="shared" si="59"/>
        <v>12.5</v>
      </c>
    </row>
    <row r="632" spans="1:10" ht="15" thickTop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</row>
    <row r="633" spans="1:10" ht="15" x14ac:dyDescent="0.2">
      <c r="A633" s="76" t="s">
        <v>721</v>
      </c>
      <c r="B633" s="79" t="s">
        <v>9</v>
      </c>
      <c r="C633" s="76" t="s">
        <v>10</v>
      </c>
      <c r="D633" s="76" t="s">
        <v>11</v>
      </c>
      <c r="E633" s="262" t="s">
        <v>12</v>
      </c>
      <c r="F633" s="262"/>
      <c r="G633" s="80" t="s">
        <v>13</v>
      </c>
      <c r="H633" s="79" t="s">
        <v>14</v>
      </c>
      <c r="I633" s="79" t="s">
        <v>1550</v>
      </c>
      <c r="J633" s="79" t="s">
        <v>1551</v>
      </c>
    </row>
    <row r="634" spans="1:10" ht="38.25" x14ac:dyDescent="0.2">
      <c r="A634" s="77" t="s">
        <v>15</v>
      </c>
      <c r="B634" s="5" t="s">
        <v>722</v>
      </c>
      <c r="C634" s="77" t="s">
        <v>22</v>
      </c>
      <c r="D634" s="77" t="s">
        <v>723</v>
      </c>
      <c r="E634" s="263" t="s">
        <v>678</v>
      </c>
      <c r="F634" s="263"/>
      <c r="G634" s="6" t="s">
        <v>97</v>
      </c>
      <c r="H634" s="7">
        <v>1</v>
      </c>
      <c r="I634" s="8"/>
      <c r="J634" s="8">
        <f>SUM(J635:J639)</f>
        <v>478.76000000000005</v>
      </c>
    </row>
    <row r="635" spans="1:10" ht="25.5" x14ac:dyDescent="0.2">
      <c r="A635" s="78" t="s">
        <v>20</v>
      </c>
      <c r="B635" s="9" t="s">
        <v>150</v>
      </c>
      <c r="C635" s="78" t="s">
        <v>22</v>
      </c>
      <c r="D635" s="78" t="s">
        <v>151</v>
      </c>
      <c r="E635" s="261" t="s">
        <v>24</v>
      </c>
      <c r="F635" s="261"/>
      <c r="G635" s="10" t="s">
        <v>25</v>
      </c>
      <c r="H635" s="11">
        <v>0.72</v>
      </c>
      <c r="I635" s="12">
        <v>27.61</v>
      </c>
      <c r="J635" s="12">
        <f t="shared" ref="J635:J639" si="60">TRUNC(H635*I635,2)</f>
        <v>19.87</v>
      </c>
    </row>
    <row r="636" spans="1:10" ht="25.5" x14ac:dyDescent="0.2">
      <c r="A636" s="78" t="s">
        <v>20</v>
      </c>
      <c r="B636" s="9" t="s">
        <v>74</v>
      </c>
      <c r="C636" s="78" t="s">
        <v>22</v>
      </c>
      <c r="D636" s="78" t="s">
        <v>75</v>
      </c>
      <c r="E636" s="261" t="s">
        <v>24</v>
      </c>
      <c r="F636" s="261"/>
      <c r="G636" s="10" t="s">
        <v>25</v>
      </c>
      <c r="H636" s="11">
        <v>0.36</v>
      </c>
      <c r="I636" s="12">
        <v>19.920000000000002</v>
      </c>
      <c r="J636" s="12">
        <f t="shared" si="60"/>
        <v>7.17</v>
      </c>
    </row>
    <row r="637" spans="1:10" ht="38.25" x14ac:dyDescent="0.2">
      <c r="A637" s="75" t="s">
        <v>38</v>
      </c>
      <c r="B637" s="14" t="s">
        <v>724</v>
      </c>
      <c r="C637" s="75" t="s">
        <v>22</v>
      </c>
      <c r="D637" s="75" t="s">
        <v>725</v>
      </c>
      <c r="E637" s="265" t="s">
        <v>84</v>
      </c>
      <c r="F637" s="265"/>
      <c r="G637" s="15" t="s">
        <v>97</v>
      </c>
      <c r="H637" s="16">
        <v>1</v>
      </c>
      <c r="I637" s="17">
        <v>439.05</v>
      </c>
      <c r="J637" s="17">
        <f t="shared" si="60"/>
        <v>439.05</v>
      </c>
    </row>
    <row r="638" spans="1:10" ht="25.5" x14ac:dyDescent="0.2">
      <c r="A638" s="75" t="s">
        <v>38</v>
      </c>
      <c r="B638" s="14" t="s">
        <v>719</v>
      </c>
      <c r="C638" s="75" t="s">
        <v>22</v>
      </c>
      <c r="D638" s="75" t="s">
        <v>720</v>
      </c>
      <c r="E638" s="265" t="s">
        <v>84</v>
      </c>
      <c r="F638" s="265"/>
      <c r="G638" s="15" t="s">
        <v>234</v>
      </c>
      <c r="H638" s="16">
        <v>17.413</v>
      </c>
      <c r="I638" s="17">
        <v>0.24</v>
      </c>
      <c r="J638" s="17">
        <f t="shared" si="60"/>
        <v>4.17</v>
      </c>
    </row>
    <row r="639" spans="1:10" ht="15" thickBot="1" x14ac:dyDescent="0.25">
      <c r="A639" s="75" t="s">
        <v>38</v>
      </c>
      <c r="B639" s="14" t="s">
        <v>710</v>
      </c>
      <c r="C639" s="75" t="s">
        <v>22</v>
      </c>
      <c r="D639" s="75" t="s">
        <v>711</v>
      </c>
      <c r="E639" s="265" t="s">
        <v>84</v>
      </c>
      <c r="F639" s="265"/>
      <c r="G639" s="15" t="s">
        <v>234</v>
      </c>
      <c r="H639" s="16">
        <v>0.42399999999999999</v>
      </c>
      <c r="I639" s="17">
        <v>20.059999999999999</v>
      </c>
      <c r="J639" s="17">
        <f t="shared" si="60"/>
        <v>8.5</v>
      </c>
    </row>
    <row r="640" spans="1:10" ht="15" thickTop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</row>
    <row r="641" spans="1:10" ht="15" x14ac:dyDescent="0.2">
      <c r="A641" s="76" t="s">
        <v>726</v>
      </c>
      <c r="B641" s="79" t="s">
        <v>9</v>
      </c>
      <c r="C641" s="76" t="s">
        <v>10</v>
      </c>
      <c r="D641" s="76" t="s">
        <v>11</v>
      </c>
      <c r="E641" s="262" t="s">
        <v>12</v>
      </c>
      <c r="F641" s="262"/>
      <c r="G641" s="80" t="s">
        <v>13</v>
      </c>
      <c r="H641" s="79" t="s">
        <v>14</v>
      </c>
      <c r="I641" s="79" t="s">
        <v>1550</v>
      </c>
      <c r="J641" s="79" t="s">
        <v>1551</v>
      </c>
    </row>
    <row r="642" spans="1:10" ht="51" x14ac:dyDescent="0.2">
      <c r="A642" s="77" t="s">
        <v>15</v>
      </c>
      <c r="B642" s="5" t="s">
        <v>727</v>
      </c>
      <c r="C642" s="77" t="s">
        <v>22</v>
      </c>
      <c r="D642" s="77" t="s">
        <v>728</v>
      </c>
      <c r="E642" s="263" t="s">
        <v>678</v>
      </c>
      <c r="F642" s="263"/>
      <c r="G642" s="6" t="s">
        <v>90</v>
      </c>
      <c r="H642" s="7">
        <v>1</v>
      </c>
      <c r="I642" s="8"/>
      <c r="J642" s="8">
        <f>SUM(J643:J651)</f>
        <v>731.03</v>
      </c>
    </row>
    <row r="643" spans="1:10" ht="25.5" x14ac:dyDescent="0.2">
      <c r="A643" s="78" t="s">
        <v>20</v>
      </c>
      <c r="B643" s="9" t="s">
        <v>729</v>
      </c>
      <c r="C643" s="78" t="s">
        <v>22</v>
      </c>
      <c r="D643" s="78" t="s">
        <v>730</v>
      </c>
      <c r="E643" s="261" t="s">
        <v>24</v>
      </c>
      <c r="F643" s="261"/>
      <c r="G643" s="10" t="s">
        <v>25</v>
      </c>
      <c r="H643" s="11">
        <v>4.5259999999999998</v>
      </c>
      <c r="I643" s="12">
        <v>20</v>
      </c>
      <c r="J643" s="12">
        <f t="shared" ref="J643:J651" si="61">TRUNC(H643*I643,2)</f>
        <v>90.52</v>
      </c>
    </row>
    <row r="644" spans="1:10" ht="25.5" x14ac:dyDescent="0.2">
      <c r="A644" s="78" t="s">
        <v>20</v>
      </c>
      <c r="B644" s="9" t="s">
        <v>731</v>
      </c>
      <c r="C644" s="78" t="s">
        <v>22</v>
      </c>
      <c r="D644" s="78" t="s">
        <v>732</v>
      </c>
      <c r="E644" s="261" t="s">
        <v>24</v>
      </c>
      <c r="F644" s="261"/>
      <c r="G644" s="10" t="s">
        <v>25</v>
      </c>
      <c r="H644" s="11">
        <v>5.51</v>
      </c>
      <c r="I644" s="12">
        <v>27.46</v>
      </c>
      <c r="J644" s="12">
        <f t="shared" si="61"/>
        <v>151.30000000000001</v>
      </c>
    </row>
    <row r="645" spans="1:10" x14ac:dyDescent="0.2">
      <c r="A645" s="75" t="s">
        <v>38</v>
      </c>
      <c r="B645" s="14" t="s">
        <v>733</v>
      </c>
      <c r="C645" s="75" t="s">
        <v>22</v>
      </c>
      <c r="D645" s="75" t="s">
        <v>734</v>
      </c>
      <c r="E645" s="265" t="s">
        <v>84</v>
      </c>
      <c r="F645" s="265"/>
      <c r="G645" s="15" t="s">
        <v>85</v>
      </c>
      <c r="H645" s="16">
        <v>0.89600000000000002</v>
      </c>
      <c r="I645" s="17">
        <v>13.18</v>
      </c>
      <c r="J645" s="17">
        <f t="shared" si="61"/>
        <v>11.8</v>
      </c>
    </row>
    <row r="646" spans="1:10" x14ac:dyDescent="0.2">
      <c r="A646" s="75" t="s">
        <v>38</v>
      </c>
      <c r="B646" s="14" t="s">
        <v>326</v>
      </c>
      <c r="C646" s="75" t="s">
        <v>22</v>
      </c>
      <c r="D646" s="75" t="s">
        <v>327</v>
      </c>
      <c r="E646" s="265" t="s">
        <v>84</v>
      </c>
      <c r="F646" s="265"/>
      <c r="G646" s="15" t="s">
        <v>85</v>
      </c>
      <c r="H646" s="16">
        <v>6.5000000000000002E-2</v>
      </c>
      <c r="I646" s="17">
        <v>34.659999999999997</v>
      </c>
      <c r="J646" s="17">
        <f t="shared" si="61"/>
        <v>2.25</v>
      </c>
    </row>
    <row r="647" spans="1:10" ht="25.5" x14ac:dyDescent="0.2">
      <c r="A647" s="75" t="s">
        <v>38</v>
      </c>
      <c r="B647" s="14" t="s">
        <v>735</v>
      </c>
      <c r="C647" s="75" t="s">
        <v>22</v>
      </c>
      <c r="D647" s="75" t="s">
        <v>736</v>
      </c>
      <c r="E647" s="265" t="s">
        <v>84</v>
      </c>
      <c r="F647" s="265"/>
      <c r="G647" s="15" t="s">
        <v>234</v>
      </c>
      <c r="H647" s="16">
        <v>3.3330000000000002</v>
      </c>
      <c r="I647" s="17">
        <v>3.14</v>
      </c>
      <c r="J647" s="17">
        <f t="shared" si="61"/>
        <v>10.46</v>
      </c>
    </row>
    <row r="648" spans="1:10" ht="25.5" x14ac:dyDescent="0.2">
      <c r="A648" s="75" t="s">
        <v>38</v>
      </c>
      <c r="B648" s="14" t="s">
        <v>737</v>
      </c>
      <c r="C648" s="75" t="s">
        <v>22</v>
      </c>
      <c r="D648" s="75" t="s">
        <v>738</v>
      </c>
      <c r="E648" s="265" t="s">
        <v>84</v>
      </c>
      <c r="F648" s="265"/>
      <c r="G648" s="15" t="s">
        <v>90</v>
      </c>
      <c r="H648" s="16">
        <v>6.25</v>
      </c>
      <c r="I648" s="17">
        <v>35.74</v>
      </c>
      <c r="J648" s="17">
        <f t="shared" si="61"/>
        <v>223.37</v>
      </c>
    </row>
    <row r="649" spans="1:10" ht="25.5" x14ac:dyDescent="0.2">
      <c r="A649" s="75" t="s">
        <v>38</v>
      </c>
      <c r="B649" s="14" t="s">
        <v>739</v>
      </c>
      <c r="C649" s="75" t="s">
        <v>22</v>
      </c>
      <c r="D649" s="75" t="s">
        <v>740</v>
      </c>
      <c r="E649" s="265" t="s">
        <v>84</v>
      </c>
      <c r="F649" s="265"/>
      <c r="G649" s="15" t="s">
        <v>90</v>
      </c>
      <c r="H649" s="16">
        <v>2.0230000000000001</v>
      </c>
      <c r="I649" s="17">
        <v>47.98</v>
      </c>
      <c r="J649" s="17">
        <f t="shared" si="61"/>
        <v>97.06</v>
      </c>
    </row>
    <row r="650" spans="1:10" ht="25.5" x14ac:dyDescent="0.2">
      <c r="A650" s="75" t="s">
        <v>38</v>
      </c>
      <c r="B650" s="14" t="s">
        <v>741</v>
      </c>
      <c r="C650" s="75" t="s">
        <v>22</v>
      </c>
      <c r="D650" s="75" t="s">
        <v>742</v>
      </c>
      <c r="E650" s="265" t="s">
        <v>84</v>
      </c>
      <c r="F650" s="265"/>
      <c r="G650" s="15" t="s">
        <v>90</v>
      </c>
      <c r="H650" s="16">
        <v>0.92600000000000005</v>
      </c>
      <c r="I650" s="17">
        <v>69.930000000000007</v>
      </c>
      <c r="J650" s="17">
        <f t="shared" si="61"/>
        <v>64.75</v>
      </c>
    </row>
    <row r="651" spans="1:10" ht="26.25" thickBot="1" x14ac:dyDescent="0.25">
      <c r="A651" s="75" t="s">
        <v>38</v>
      </c>
      <c r="B651" s="14" t="s">
        <v>743</v>
      </c>
      <c r="C651" s="75" t="s">
        <v>22</v>
      </c>
      <c r="D651" s="75" t="s">
        <v>744</v>
      </c>
      <c r="E651" s="265" t="s">
        <v>84</v>
      </c>
      <c r="F651" s="265"/>
      <c r="G651" s="15" t="s">
        <v>90</v>
      </c>
      <c r="H651" s="16">
        <v>1.0289999999999999</v>
      </c>
      <c r="I651" s="17">
        <v>77.28</v>
      </c>
      <c r="J651" s="17">
        <f t="shared" si="61"/>
        <v>79.52</v>
      </c>
    </row>
    <row r="652" spans="1:10" ht="15" thickTop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</row>
    <row r="653" spans="1:10" ht="15" x14ac:dyDescent="0.2">
      <c r="A653" s="76" t="s">
        <v>745</v>
      </c>
      <c r="B653" s="79" t="s">
        <v>9</v>
      </c>
      <c r="C653" s="76" t="s">
        <v>10</v>
      </c>
      <c r="D653" s="76" t="s">
        <v>11</v>
      </c>
      <c r="E653" s="262" t="s">
        <v>12</v>
      </c>
      <c r="F653" s="262"/>
      <c r="G653" s="80" t="s">
        <v>13</v>
      </c>
      <c r="H653" s="79" t="s">
        <v>14</v>
      </c>
      <c r="I653" s="79" t="s">
        <v>1550</v>
      </c>
      <c r="J653" s="79" t="s">
        <v>1551</v>
      </c>
    </row>
    <row r="654" spans="1:10" ht="38.25" x14ac:dyDescent="0.2">
      <c r="A654" s="77" t="s">
        <v>15</v>
      </c>
      <c r="B654" s="5" t="s">
        <v>746</v>
      </c>
      <c r="C654" s="77" t="s">
        <v>70</v>
      </c>
      <c r="D654" s="77" t="s">
        <v>747</v>
      </c>
      <c r="E654" s="263" t="s">
        <v>748</v>
      </c>
      <c r="F654" s="263"/>
      <c r="G654" s="6" t="s">
        <v>120</v>
      </c>
      <c r="H654" s="7">
        <v>1</v>
      </c>
      <c r="I654" s="8"/>
      <c r="J654" s="8">
        <f>SUM(J655:J671)</f>
        <v>1262.48</v>
      </c>
    </row>
    <row r="655" spans="1:10" ht="25.5" x14ac:dyDescent="0.2">
      <c r="A655" s="78" t="s">
        <v>20</v>
      </c>
      <c r="B655" s="9" t="s">
        <v>277</v>
      </c>
      <c r="C655" s="78" t="s">
        <v>70</v>
      </c>
      <c r="D655" s="78" t="s">
        <v>278</v>
      </c>
      <c r="E655" s="261" t="s">
        <v>275</v>
      </c>
      <c r="F655" s="261"/>
      <c r="G655" s="10" t="s">
        <v>276</v>
      </c>
      <c r="H655" s="11">
        <v>2</v>
      </c>
      <c r="I655" s="12">
        <v>3.63</v>
      </c>
      <c r="J655" s="12">
        <f t="shared" ref="J655:J671" si="62">TRUNC(H655*I655,2)</f>
        <v>7.26</v>
      </c>
    </row>
    <row r="656" spans="1:10" ht="25.5" x14ac:dyDescent="0.2">
      <c r="A656" s="78" t="s">
        <v>20</v>
      </c>
      <c r="B656" s="9" t="s">
        <v>273</v>
      </c>
      <c r="C656" s="78" t="s">
        <v>70</v>
      </c>
      <c r="D656" s="78" t="s">
        <v>274</v>
      </c>
      <c r="E656" s="261" t="s">
        <v>275</v>
      </c>
      <c r="F656" s="261"/>
      <c r="G656" s="10" t="s">
        <v>276</v>
      </c>
      <c r="H656" s="11">
        <v>2</v>
      </c>
      <c r="I656" s="12">
        <v>3.51</v>
      </c>
      <c r="J656" s="12">
        <f t="shared" si="62"/>
        <v>7.02</v>
      </c>
    </row>
    <row r="657" spans="1:10" ht="25.5" x14ac:dyDescent="0.2">
      <c r="A657" s="78" t="s">
        <v>20</v>
      </c>
      <c r="B657" s="9" t="s">
        <v>424</v>
      </c>
      <c r="C657" s="78" t="s">
        <v>70</v>
      </c>
      <c r="D657" s="78" t="s">
        <v>425</v>
      </c>
      <c r="E657" s="261" t="s">
        <v>275</v>
      </c>
      <c r="F657" s="261"/>
      <c r="G657" s="10" t="s">
        <v>276</v>
      </c>
      <c r="H657" s="11">
        <v>2</v>
      </c>
      <c r="I657" s="12">
        <v>3.55</v>
      </c>
      <c r="J657" s="12">
        <f t="shared" si="62"/>
        <v>7.1</v>
      </c>
    </row>
    <row r="658" spans="1:10" x14ac:dyDescent="0.2">
      <c r="A658" s="75" t="s">
        <v>38</v>
      </c>
      <c r="B658" s="14" t="s">
        <v>749</v>
      </c>
      <c r="C658" s="75" t="s">
        <v>70</v>
      </c>
      <c r="D658" s="75" t="s">
        <v>750</v>
      </c>
      <c r="E658" s="265" t="s">
        <v>84</v>
      </c>
      <c r="F658" s="265"/>
      <c r="G658" s="15" t="s">
        <v>120</v>
      </c>
      <c r="H658" s="16">
        <v>2</v>
      </c>
      <c r="I658" s="17">
        <v>72.900000000000006</v>
      </c>
      <c r="J658" s="17">
        <f t="shared" si="62"/>
        <v>145.80000000000001</v>
      </c>
    </row>
    <row r="659" spans="1:10" ht="25.5" x14ac:dyDescent="0.2">
      <c r="A659" s="75" t="s">
        <v>38</v>
      </c>
      <c r="B659" s="14" t="s">
        <v>751</v>
      </c>
      <c r="C659" s="75" t="s">
        <v>70</v>
      </c>
      <c r="D659" s="75" t="s">
        <v>752</v>
      </c>
      <c r="E659" s="265" t="s">
        <v>84</v>
      </c>
      <c r="F659" s="265"/>
      <c r="G659" s="15" t="s">
        <v>120</v>
      </c>
      <c r="H659" s="16">
        <v>2</v>
      </c>
      <c r="I659" s="17">
        <v>3.6</v>
      </c>
      <c r="J659" s="17">
        <f t="shared" si="62"/>
        <v>7.2</v>
      </c>
    </row>
    <row r="660" spans="1:10" x14ac:dyDescent="0.2">
      <c r="A660" s="75" t="s">
        <v>38</v>
      </c>
      <c r="B660" s="14" t="s">
        <v>753</v>
      </c>
      <c r="C660" s="75" t="s">
        <v>70</v>
      </c>
      <c r="D660" s="75" t="s">
        <v>754</v>
      </c>
      <c r="E660" s="265" t="s">
        <v>84</v>
      </c>
      <c r="F660" s="265"/>
      <c r="G660" s="15" t="s">
        <v>120</v>
      </c>
      <c r="H660" s="16">
        <v>2</v>
      </c>
      <c r="I660" s="17">
        <v>84.88</v>
      </c>
      <c r="J660" s="17">
        <f t="shared" si="62"/>
        <v>169.76</v>
      </c>
    </row>
    <row r="661" spans="1:10" x14ac:dyDescent="0.2">
      <c r="A661" s="75" t="s">
        <v>38</v>
      </c>
      <c r="B661" s="14" t="s">
        <v>755</v>
      </c>
      <c r="C661" s="75" t="s">
        <v>70</v>
      </c>
      <c r="D661" s="75" t="s">
        <v>756</v>
      </c>
      <c r="E661" s="265" t="s">
        <v>84</v>
      </c>
      <c r="F661" s="265"/>
      <c r="G661" s="15" t="s">
        <v>120</v>
      </c>
      <c r="H661" s="16">
        <v>2</v>
      </c>
      <c r="I661" s="17">
        <v>52.68</v>
      </c>
      <c r="J661" s="17">
        <f t="shared" si="62"/>
        <v>105.36</v>
      </c>
    </row>
    <row r="662" spans="1:10" x14ac:dyDescent="0.2">
      <c r="A662" s="75" t="s">
        <v>38</v>
      </c>
      <c r="B662" s="14" t="s">
        <v>757</v>
      </c>
      <c r="C662" s="75" t="s">
        <v>70</v>
      </c>
      <c r="D662" s="75" t="s">
        <v>758</v>
      </c>
      <c r="E662" s="265" t="s">
        <v>84</v>
      </c>
      <c r="F662" s="265"/>
      <c r="G662" s="15" t="s">
        <v>97</v>
      </c>
      <c r="H662" s="16">
        <v>0.84</v>
      </c>
      <c r="I662" s="17">
        <v>350.05</v>
      </c>
      <c r="J662" s="17">
        <f t="shared" si="62"/>
        <v>294.04000000000002</v>
      </c>
    </row>
    <row r="663" spans="1:10" ht="25.5" x14ac:dyDescent="0.2">
      <c r="A663" s="75" t="s">
        <v>38</v>
      </c>
      <c r="B663" s="14" t="s">
        <v>759</v>
      </c>
      <c r="C663" s="75" t="s">
        <v>70</v>
      </c>
      <c r="D663" s="75" t="s">
        <v>760</v>
      </c>
      <c r="E663" s="265" t="s">
        <v>84</v>
      </c>
      <c r="F663" s="265"/>
      <c r="G663" s="15" t="s">
        <v>73</v>
      </c>
      <c r="H663" s="16">
        <v>1.4</v>
      </c>
      <c r="I663" s="17">
        <v>43.48</v>
      </c>
      <c r="J663" s="17">
        <f t="shared" si="62"/>
        <v>60.87</v>
      </c>
    </row>
    <row r="664" spans="1:10" x14ac:dyDescent="0.2">
      <c r="A664" s="75" t="s">
        <v>38</v>
      </c>
      <c r="B664" s="14" t="s">
        <v>761</v>
      </c>
      <c r="C664" s="75" t="s">
        <v>70</v>
      </c>
      <c r="D664" s="75" t="s">
        <v>762</v>
      </c>
      <c r="E664" s="265" t="s">
        <v>84</v>
      </c>
      <c r="F664" s="265"/>
      <c r="G664" s="15" t="s">
        <v>73</v>
      </c>
      <c r="H664" s="16">
        <v>1.2</v>
      </c>
      <c r="I664" s="17">
        <v>21.06</v>
      </c>
      <c r="J664" s="17">
        <f t="shared" si="62"/>
        <v>25.27</v>
      </c>
    </row>
    <row r="665" spans="1:10" ht="25.5" x14ac:dyDescent="0.2">
      <c r="A665" s="75" t="s">
        <v>38</v>
      </c>
      <c r="B665" s="14" t="s">
        <v>763</v>
      </c>
      <c r="C665" s="75" t="s">
        <v>70</v>
      </c>
      <c r="D665" s="75" t="s">
        <v>764</v>
      </c>
      <c r="E665" s="265" t="s">
        <v>84</v>
      </c>
      <c r="F665" s="265"/>
      <c r="G665" s="15" t="s">
        <v>73</v>
      </c>
      <c r="H665" s="16">
        <v>2.6</v>
      </c>
      <c r="I665" s="17">
        <v>26.51</v>
      </c>
      <c r="J665" s="17">
        <f t="shared" si="62"/>
        <v>68.92</v>
      </c>
    </row>
    <row r="666" spans="1:10" x14ac:dyDescent="0.2">
      <c r="A666" s="75" t="s">
        <v>38</v>
      </c>
      <c r="B666" s="14" t="s">
        <v>765</v>
      </c>
      <c r="C666" s="75" t="s">
        <v>70</v>
      </c>
      <c r="D666" s="75" t="s">
        <v>766</v>
      </c>
      <c r="E666" s="265" t="s">
        <v>84</v>
      </c>
      <c r="F666" s="265"/>
      <c r="G666" s="15" t="s">
        <v>120</v>
      </c>
      <c r="H666" s="16">
        <v>2</v>
      </c>
      <c r="I666" s="17">
        <v>78.959999999999994</v>
      </c>
      <c r="J666" s="17">
        <f t="shared" si="62"/>
        <v>157.91999999999999</v>
      </c>
    </row>
    <row r="667" spans="1:10" x14ac:dyDescent="0.2">
      <c r="A667" s="75" t="s">
        <v>38</v>
      </c>
      <c r="B667" s="14" t="s">
        <v>767</v>
      </c>
      <c r="C667" s="75" t="s">
        <v>70</v>
      </c>
      <c r="D667" s="75" t="s">
        <v>768</v>
      </c>
      <c r="E667" s="265" t="s">
        <v>84</v>
      </c>
      <c r="F667" s="265"/>
      <c r="G667" s="15" t="s">
        <v>120</v>
      </c>
      <c r="H667" s="16">
        <v>2</v>
      </c>
      <c r="I667" s="17">
        <v>11.84</v>
      </c>
      <c r="J667" s="17">
        <f t="shared" si="62"/>
        <v>23.68</v>
      </c>
    </row>
    <row r="668" spans="1:10" ht="25.5" x14ac:dyDescent="0.2">
      <c r="A668" s="75" t="s">
        <v>38</v>
      </c>
      <c r="B668" s="14" t="s">
        <v>769</v>
      </c>
      <c r="C668" s="75" t="s">
        <v>70</v>
      </c>
      <c r="D668" s="75" t="s">
        <v>770</v>
      </c>
      <c r="E668" s="265" t="s">
        <v>84</v>
      </c>
      <c r="F668" s="265"/>
      <c r="G668" s="15" t="s">
        <v>120</v>
      </c>
      <c r="H668" s="16">
        <v>2</v>
      </c>
      <c r="I668" s="17">
        <v>39.9</v>
      </c>
      <c r="J668" s="17">
        <f t="shared" si="62"/>
        <v>79.8</v>
      </c>
    </row>
    <row r="669" spans="1:10" x14ac:dyDescent="0.2">
      <c r="A669" s="75" t="s">
        <v>38</v>
      </c>
      <c r="B669" s="14" t="s">
        <v>438</v>
      </c>
      <c r="C669" s="75" t="s">
        <v>22</v>
      </c>
      <c r="D669" s="75" t="s">
        <v>439</v>
      </c>
      <c r="E669" s="265" t="s">
        <v>124</v>
      </c>
      <c r="F669" s="265"/>
      <c r="G669" s="15" t="s">
        <v>25</v>
      </c>
      <c r="H669" s="16">
        <v>2</v>
      </c>
      <c r="I669" s="17">
        <v>19.579999999999998</v>
      </c>
      <c r="J669" s="17">
        <f t="shared" si="62"/>
        <v>39.159999999999997</v>
      </c>
    </row>
    <row r="670" spans="1:10" x14ac:dyDescent="0.2">
      <c r="A670" s="75" t="s">
        <v>38</v>
      </c>
      <c r="B670" s="14" t="s">
        <v>281</v>
      </c>
      <c r="C670" s="75" t="s">
        <v>22</v>
      </c>
      <c r="D670" s="75" t="s">
        <v>282</v>
      </c>
      <c r="E670" s="265" t="s">
        <v>124</v>
      </c>
      <c r="F670" s="265"/>
      <c r="G670" s="15" t="s">
        <v>25</v>
      </c>
      <c r="H670" s="16">
        <v>2</v>
      </c>
      <c r="I670" s="17">
        <v>19.55</v>
      </c>
      <c r="J670" s="17">
        <f t="shared" si="62"/>
        <v>39.1</v>
      </c>
    </row>
    <row r="671" spans="1:10" ht="15" thickBot="1" x14ac:dyDescent="0.25">
      <c r="A671" s="75" t="s">
        <v>38</v>
      </c>
      <c r="B671" s="14" t="s">
        <v>283</v>
      </c>
      <c r="C671" s="75" t="s">
        <v>22</v>
      </c>
      <c r="D671" s="75" t="s">
        <v>284</v>
      </c>
      <c r="E671" s="265" t="s">
        <v>124</v>
      </c>
      <c r="F671" s="265"/>
      <c r="G671" s="15" t="s">
        <v>25</v>
      </c>
      <c r="H671" s="16">
        <v>2</v>
      </c>
      <c r="I671" s="17">
        <v>12.11</v>
      </c>
      <c r="J671" s="17">
        <f t="shared" si="62"/>
        <v>24.22</v>
      </c>
    </row>
    <row r="672" spans="1:10" ht="15" thickTop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</row>
    <row r="673" spans="1:10" ht="15" x14ac:dyDescent="0.2">
      <c r="A673" s="76" t="s">
        <v>771</v>
      </c>
      <c r="B673" s="79" t="s">
        <v>9</v>
      </c>
      <c r="C673" s="76" t="s">
        <v>10</v>
      </c>
      <c r="D673" s="76" t="s">
        <v>11</v>
      </c>
      <c r="E673" s="262" t="s">
        <v>12</v>
      </c>
      <c r="F673" s="262"/>
      <c r="G673" s="80" t="s">
        <v>13</v>
      </c>
      <c r="H673" s="79" t="s">
        <v>14</v>
      </c>
      <c r="I673" s="79" t="s">
        <v>1550</v>
      </c>
      <c r="J673" s="79" t="s">
        <v>1551</v>
      </c>
    </row>
    <row r="674" spans="1:10" ht="38.25" x14ac:dyDescent="0.2">
      <c r="A674" s="77" t="s">
        <v>15</v>
      </c>
      <c r="B674" s="5" t="s">
        <v>772</v>
      </c>
      <c r="C674" s="77" t="s">
        <v>22</v>
      </c>
      <c r="D674" s="77" t="s">
        <v>773</v>
      </c>
      <c r="E674" s="263" t="s">
        <v>774</v>
      </c>
      <c r="F674" s="263"/>
      <c r="G674" s="6" t="s">
        <v>234</v>
      </c>
      <c r="H674" s="7">
        <v>1</v>
      </c>
      <c r="I674" s="8"/>
      <c r="J674" s="8">
        <f>SUM(J675:J676)</f>
        <v>458.21</v>
      </c>
    </row>
    <row r="675" spans="1:10" ht="25.5" x14ac:dyDescent="0.2">
      <c r="A675" s="78" t="s">
        <v>20</v>
      </c>
      <c r="B675" s="9" t="s">
        <v>775</v>
      </c>
      <c r="C675" s="78" t="s">
        <v>22</v>
      </c>
      <c r="D675" s="78" t="s">
        <v>776</v>
      </c>
      <c r="E675" s="261" t="s">
        <v>774</v>
      </c>
      <c r="F675" s="261"/>
      <c r="G675" s="10" t="s">
        <v>234</v>
      </c>
      <c r="H675" s="11">
        <v>1</v>
      </c>
      <c r="I675" s="12">
        <v>47.38</v>
      </c>
      <c r="J675" s="12">
        <f t="shared" ref="J675:J676" si="63">TRUNC(H675*I675,2)</f>
        <v>47.38</v>
      </c>
    </row>
    <row r="676" spans="1:10" ht="26.25" thickBot="1" x14ac:dyDescent="0.25">
      <c r="A676" s="78" t="s">
        <v>20</v>
      </c>
      <c r="B676" s="9" t="s">
        <v>777</v>
      </c>
      <c r="C676" s="78" t="s">
        <v>22</v>
      </c>
      <c r="D676" s="78" t="s">
        <v>778</v>
      </c>
      <c r="E676" s="261" t="s">
        <v>774</v>
      </c>
      <c r="F676" s="261"/>
      <c r="G676" s="10" t="s">
        <v>234</v>
      </c>
      <c r="H676" s="11">
        <v>1</v>
      </c>
      <c r="I676" s="12">
        <v>410.83</v>
      </c>
      <c r="J676" s="12">
        <f t="shared" si="63"/>
        <v>410.83</v>
      </c>
    </row>
    <row r="677" spans="1:10" ht="15" thickTop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</row>
    <row r="678" spans="1:10" ht="15" x14ac:dyDescent="0.2">
      <c r="A678" s="76" t="s">
        <v>779</v>
      </c>
      <c r="B678" s="79" t="s">
        <v>9</v>
      </c>
      <c r="C678" s="76" t="s">
        <v>10</v>
      </c>
      <c r="D678" s="76" t="s">
        <v>11</v>
      </c>
      <c r="E678" s="262" t="s">
        <v>12</v>
      </c>
      <c r="F678" s="262"/>
      <c r="G678" s="80" t="s">
        <v>13</v>
      </c>
      <c r="H678" s="79" t="s">
        <v>14</v>
      </c>
      <c r="I678" s="79" t="s">
        <v>1550</v>
      </c>
      <c r="J678" s="79" t="s">
        <v>1551</v>
      </c>
    </row>
    <row r="679" spans="1:10" ht="25.5" x14ac:dyDescent="0.2">
      <c r="A679" s="77" t="s">
        <v>15</v>
      </c>
      <c r="B679" s="5" t="s">
        <v>780</v>
      </c>
      <c r="C679" s="77" t="s">
        <v>22</v>
      </c>
      <c r="D679" s="77" t="s">
        <v>781</v>
      </c>
      <c r="E679" s="263" t="s">
        <v>774</v>
      </c>
      <c r="F679" s="263"/>
      <c r="G679" s="6" t="s">
        <v>234</v>
      </c>
      <c r="H679" s="7">
        <v>1</v>
      </c>
      <c r="I679" s="8"/>
      <c r="J679" s="8">
        <f>SUM(J680:J683)</f>
        <v>86.13</v>
      </c>
    </row>
    <row r="680" spans="1:10" ht="25.5" x14ac:dyDescent="0.2">
      <c r="A680" s="78" t="s">
        <v>20</v>
      </c>
      <c r="B680" s="9" t="s">
        <v>782</v>
      </c>
      <c r="C680" s="78" t="s">
        <v>22</v>
      </c>
      <c r="D680" s="78" t="s">
        <v>783</v>
      </c>
      <c r="E680" s="261" t="s">
        <v>24</v>
      </c>
      <c r="F680" s="261"/>
      <c r="G680" s="10" t="s">
        <v>25</v>
      </c>
      <c r="H680" s="11">
        <v>0.44669999999999999</v>
      </c>
      <c r="I680" s="12">
        <v>27.02</v>
      </c>
      <c r="J680" s="12">
        <f t="shared" ref="J680:J683" si="64">TRUNC(H680*I680,2)</f>
        <v>12.06</v>
      </c>
    </row>
    <row r="681" spans="1:10" ht="25.5" x14ac:dyDescent="0.2">
      <c r="A681" s="78" t="s">
        <v>20</v>
      </c>
      <c r="B681" s="9" t="s">
        <v>74</v>
      </c>
      <c r="C681" s="78" t="s">
        <v>22</v>
      </c>
      <c r="D681" s="78" t="s">
        <v>75</v>
      </c>
      <c r="E681" s="261" t="s">
        <v>24</v>
      </c>
      <c r="F681" s="261"/>
      <c r="G681" s="10" t="s">
        <v>25</v>
      </c>
      <c r="H681" s="11">
        <v>0.14069999999999999</v>
      </c>
      <c r="I681" s="12">
        <v>19.920000000000002</v>
      </c>
      <c r="J681" s="12">
        <f t="shared" si="64"/>
        <v>2.8</v>
      </c>
    </row>
    <row r="682" spans="1:10" ht="25.5" x14ac:dyDescent="0.2">
      <c r="A682" s="75" t="s">
        <v>38</v>
      </c>
      <c r="B682" s="14" t="s">
        <v>784</v>
      </c>
      <c r="C682" s="75" t="s">
        <v>22</v>
      </c>
      <c r="D682" s="75" t="s">
        <v>785</v>
      </c>
      <c r="E682" s="265" t="s">
        <v>84</v>
      </c>
      <c r="F682" s="265"/>
      <c r="G682" s="15" t="s">
        <v>234</v>
      </c>
      <c r="H682" s="16">
        <v>1</v>
      </c>
      <c r="I682" s="17">
        <v>71.2</v>
      </c>
      <c r="J682" s="17">
        <f t="shared" si="64"/>
        <v>71.2</v>
      </c>
    </row>
    <row r="683" spans="1:10" ht="15" thickBot="1" x14ac:dyDescent="0.25">
      <c r="A683" s="75" t="s">
        <v>38</v>
      </c>
      <c r="B683" s="14" t="s">
        <v>786</v>
      </c>
      <c r="C683" s="75" t="s">
        <v>22</v>
      </c>
      <c r="D683" s="75" t="s">
        <v>787</v>
      </c>
      <c r="E683" s="265" t="s">
        <v>84</v>
      </c>
      <c r="F683" s="265"/>
      <c r="G683" s="15" t="s">
        <v>234</v>
      </c>
      <c r="H683" s="16">
        <v>2.1000000000000001E-2</v>
      </c>
      <c r="I683" s="17">
        <v>3.5</v>
      </c>
      <c r="J683" s="17">
        <f t="shared" si="64"/>
        <v>7.0000000000000007E-2</v>
      </c>
    </row>
    <row r="684" spans="1:10" ht="15" thickTop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</row>
    <row r="685" spans="1:10" ht="15" x14ac:dyDescent="0.2">
      <c r="A685" s="76" t="s">
        <v>788</v>
      </c>
      <c r="B685" s="79" t="s">
        <v>9</v>
      </c>
      <c r="C685" s="76" t="s">
        <v>10</v>
      </c>
      <c r="D685" s="76" t="s">
        <v>11</v>
      </c>
      <c r="E685" s="262" t="s">
        <v>12</v>
      </c>
      <c r="F685" s="262"/>
      <c r="G685" s="80" t="s">
        <v>13</v>
      </c>
      <c r="H685" s="79" t="s">
        <v>14</v>
      </c>
      <c r="I685" s="79" t="s">
        <v>1550</v>
      </c>
      <c r="J685" s="79" t="s">
        <v>1551</v>
      </c>
    </row>
    <row r="686" spans="1:10" ht="38.25" x14ac:dyDescent="0.2">
      <c r="A686" s="77" t="s">
        <v>15</v>
      </c>
      <c r="B686" s="5" t="s">
        <v>789</v>
      </c>
      <c r="C686" s="77" t="s">
        <v>22</v>
      </c>
      <c r="D686" s="77" t="s">
        <v>790</v>
      </c>
      <c r="E686" s="263" t="s">
        <v>774</v>
      </c>
      <c r="F686" s="263"/>
      <c r="G686" s="6" t="s">
        <v>234</v>
      </c>
      <c r="H686" s="7">
        <v>1</v>
      </c>
      <c r="I686" s="8"/>
      <c r="J686" s="8">
        <f>SUM(J687:J692)</f>
        <v>144.84</v>
      </c>
    </row>
    <row r="687" spans="1:10" ht="25.5" x14ac:dyDescent="0.2">
      <c r="A687" s="78" t="s">
        <v>20</v>
      </c>
      <c r="B687" s="9" t="s">
        <v>791</v>
      </c>
      <c r="C687" s="78" t="s">
        <v>22</v>
      </c>
      <c r="D687" s="78" t="s">
        <v>792</v>
      </c>
      <c r="E687" s="261" t="s">
        <v>774</v>
      </c>
      <c r="F687" s="261"/>
      <c r="G687" s="10" t="s">
        <v>90</v>
      </c>
      <c r="H687" s="11">
        <v>2.14</v>
      </c>
      <c r="I687" s="12">
        <v>22.36</v>
      </c>
      <c r="J687" s="12">
        <f t="shared" ref="J687:J692" si="65">TRUNC(H687*I687,2)</f>
        <v>47.85</v>
      </c>
    </row>
    <row r="688" spans="1:10" ht="25.5" x14ac:dyDescent="0.2">
      <c r="A688" s="78" t="s">
        <v>20</v>
      </c>
      <c r="B688" s="9" t="s">
        <v>793</v>
      </c>
      <c r="C688" s="78" t="s">
        <v>22</v>
      </c>
      <c r="D688" s="78" t="s">
        <v>794</v>
      </c>
      <c r="E688" s="261" t="s">
        <v>774</v>
      </c>
      <c r="F688" s="261"/>
      <c r="G688" s="10" t="s">
        <v>234</v>
      </c>
      <c r="H688" s="11">
        <v>1.18</v>
      </c>
      <c r="I688" s="12">
        <v>9.0299999999999994</v>
      </c>
      <c r="J688" s="12">
        <f t="shared" si="65"/>
        <v>10.65</v>
      </c>
    </row>
    <row r="689" spans="1:10" ht="38.25" x14ac:dyDescent="0.2">
      <c r="A689" s="78" t="s">
        <v>20</v>
      </c>
      <c r="B689" s="9" t="s">
        <v>795</v>
      </c>
      <c r="C689" s="78" t="s">
        <v>22</v>
      </c>
      <c r="D689" s="78" t="s">
        <v>796</v>
      </c>
      <c r="E689" s="261" t="s">
        <v>774</v>
      </c>
      <c r="F689" s="261"/>
      <c r="G689" s="10" t="s">
        <v>234</v>
      </c>
      <c r="H689" s="11">
        <v>1</v>
      </c>
      <c r="I689" s="12">
        <v>17.25</v>
      </c>
      <c r="J689" s="12">
        <f t="shared" si="65"/>
        <v>17.25</v>
      </c>
    </row>
    <row r="690" spans="1:10" ht="25.5" x14ac:dyDescent="0.2">
      <c r="A690" s="78" t="s">
        <v>20</v>
      </c>
      <c r="B690" s="9" t="s">
        <v>797</v>
      </c>
      <c r="C690" s="78" t="s">
        <v>22</v>
      </c>
      <c r="D690" s="78" t="s">
        <v>798</v>
      </c>
      <c r="E690" s="261" t="s">
        <v>774</v>
      </c>
      <c r="F690" s="261"/>
      <c r="G690" s="10" t="s">
        <v>234</v>
      </c>
      <c r="H690" s="11">
        <v>0.89</v>
      </c>
      <c r="I690" s="12">
        <v>12.61</v>
      </c>
      <c r="J690" s="12">
        <f t="shared" si="65"/>
        <v>11.22</v>
      </c>
    </row>
    <row r="691" spans="1:10" ht="25.5" x14ac:dyDescent="0.2">
      <c r="A691" s="78" t="s">
        <v>20</v>
      </c>
      <c r="B691" s="9" t="s">
        <v>799</v>
      </c>
      <c r="C691" s="78" t="s">
        <v>22</v>
      </c>
      <c r="D691" s="78" t="s">
        <v>800</v>
      </c>
      <c r="E691" s="261" t="s">
        <v>774</v>
      </c>
      <c r="F691" s="261"/>
      <c r="G691" s="10" t="s">
        <v>90</v>
      </c>
      <c r="H691" s="11">
        <v>2.14</v>
      </c>
      <c r="I691" s="12">
        <v>13.49</v>
      </c>
      <c r="J691" s="12">
        <f t="shared" si="65"/>
        <v>28.86</v>
      </c>
    </row>
    <row r="692" spans="1:10" ht="26.25" thickBot="1" x14ac:dyDescent="0.25">
      <c r="A692" s="78" t="s">
        <v>20</v>
      </c>
      <c r="B692" s="9" t="s">
        <v>801</v>
      </c>
      <c r="C692" s="78" t="s">
        <v>22</v>
      </c>
      <c r="D692" s="78" t="s">
        <v>802</v>
      </c>
      <c r="E692" s="261" t="s">
        <v>774</v>
      </c>
      <c r="F692" s="261"/>
      <c r="G692" s="10" t="s">
        <v>90</v>
      </c>
      <c r="H692" s="11">
        <v>2.14</v>
      </c>
      <c r="I692" s="12">
        <v>13.56</v>
      </c>
      <c r="J692" s="12">
        <f t="shared" si="65"/>
        <v>29.01</v>
      </c>
    </row>
    <row r="693" spans="1:10" ht="15" thickTop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</row>
    <row r="694" spans="1:10" ht="15" x14ac:dyDescent="0.2">
      <c r="A694" s="76" t="s">
        <v>803</v>
      </c>
      <c r="B694" s="79" t="s">
        <v>9</v>
      </c>
      <c r="C694" s="76" t="s">
        <v>10</v>
      </c>
      <c r="D694" s="76" t="s">
        <v>11</v>
      </c>
      <c r="E694" s="262" t="s">
        <v>12</v>
      </c>
      <c r="F694" s="262"/>
      <c r="G694" s="80" t="s">
        <v>13</v>
      </c>
      <c r="H694" s="79" t="s">
        <v>14</v>
      </c>
      <c r="I694" s="79" t="s">
        <v>1550</v>
      </c>
      <c r="J694" s="79" t="s">
        <v>1551</v>
      </c>
    </row>
    <row r="695" spans="1:10" ht="63.75" x14ac:dyDescent="0.2">
      <c r="A695" s="77" t="s">
        <v>15</v>
      </c>
      <c r="B695" s="5" t="s">
        <v>804</v>
      </c>
      <c r="C695" s="77" t="s">
        <v>22</v>
      </c>
      <c r="D695" s="77" t="s">
        <v>805</v>
      </c>
      <c r="E695" s="263" t="s">
        <v>774</v>
      </c>
      <c r="F695" s="263"/>
      <c r="G695" s="6" t="s">
        <v>234</v>
      </c>
      <c r="H695" s="7">
        <v>1</v>
      </c>
      <c r="I695" s="8"/>
      <c r="J695" s="8">
        <f>SUM(J696:J699)</f>
        <v>568.34999999999991</v>
      </c>
    </row>
    <row r="696" spans="1:10" ht="25.5" x14ac:dyDescent="0.2">
      <c r="A696" s="78" t="s">
        <v>20</v>
      </c>
      <c r="B696" s="9" t="s">
        <v>806</v>
      </c>
      <c r="C696" s="78" t="s">
        <v>22</v>
      </c>
      <c r="D696" s="78" t="s">
        <v>807</v>
      </c>
      <c r="E696" s="261" t="s">
        <v>774</v>
      </c>
      <c r="F696" s="261"/>
      <c r="G696" s="10" t="s">
        <v>234</v>
      </c>
      <c r="H696" s="11">
        <v>1</v>
      </c>
      <c r="I696" s="12">
        <v>9.0399999999999991</v>
      </c>
      <c r="J696" s="12">
        <f t="shared" ref="J696:J699" si="66">TRUNC(H696*I696,2)</f>
        <v>9.0399999999999991</v>
      </c>
    </row>
    <row r="697" spans="1:10" ht="25.5" x14ac:dyDescent="0.2">
      <c r="A697" s="78" t="s">
        <v>20</v>
      </c>
      <c r="B697" s="9" t="s">
        <v>808</v>
      </c>
      <c r="C697" s="78" t="s">
        <v>22</v>
      </c>
      <c r="D697" s="78" t="s">
        <v>809</v>
      </c>
      <c r="E697" s="261" t="s">
        <v>774</v>
      </c>
      <c r="F697" s="261"/>
      <c r="G697" s="10" t="s">
        <v>234</v>
      </c>
      <c r="H697" s="11">
        <v>1</v>
      </c>
      <c r="I697" s="12">
        <v>300.33999999999997</v>
      </c>
      <c r="J697" s="12">
        <f t="shared" si="66"/>
        <v>300.33999999999997</v>
      </c>
    </row>
    <row r="698" spans="1:10" ht="25.5" x14ac:dyDescent="0.2">
      <c r="A698" s="78" t="s">
        <v>20</v>
      </c>
      <c r="B698" s="9" t="s">
        <v>810</v>
      </c>
      <c r="C698" s="78" t="s">
        <v>22</v>
      </c>
      <c r="D698" s="78" t="s">
        <v>811</v>
      </c>
      <c r="E698" s="261" t="s">
        <v>774</v>
      </c>
      <c r="F698" s="261"/>
      <c r="G698" s="10" t="s">
        <v>234</v>
      </c>
      <c r="H698" s="11">
        <v>1</v>
      </c>
      <c r="I698" s="12">
        <v>60.46</v>
      </c>
      <c r="J698" s="12">
        <f t="shared" si="66"/>
        <v>60.46</v>
      </c>
    </row>
    <row r="699" spans="1:10" ht="39" thickBot="1" x14ac:dyDescent="0.25">
      <c r="A699" s="78" t="s">
        <v>20</v>
      </c>
      <c r="B699" s="9" t="s">
        <v>812</v>
      </c>
      <c r="C699" s="78" t="s">
        <v>22</v>
      </c>
      <c r="D699" s="78" t="s">
        <v>813</v>
      </c>
      <c r="E699" s="261" t="s">
        <v>774</v>
      </c>
      <c r="F699" s="261"/>
      <c r="G699" s="10" t="s">
        <v>234</v>
      </c>
      <c r="H699" s="11">
        <v>1</v>
      </c>
      <c r="I699" s="12">
        <v>198.51</v>
      </c>
      <c r="J699" s="12">
        <f t="shared" si="66"/>
        <v>198.51</v>
      </c>
    </row>
    <row r="700" spans="1:10" ht="15" thickTop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</row>
    <row r="701" spans="1:10" ht="15" x14ac:dyDescent="0.2">
      <c r="A701" s="76" t="s">
        <v>814</v>
      </c>
      <c r="B701" s="79" t="s">
        <v>9</v>
      </c>
      <c r="C701" s="76" t="s">
        <v>10</v>
      </c>
      <c r="D701" s="76" t="s">
        <v>11</v>
      </c>
      <c r="E701" s="262" t="s">
        <v>12</v>
      </c>
      <c r="F701" s="262"/>
      <c r="G701" s="80" t="s">
        <v>13</v>
      </c>
      <c r="H701" s="79" t="s">
        <v>14</v>
      </c>
      <c r="I701" s="79" t="s">
        <v>1550</v>
      </c>
      <c r="J701" s="79" t="s">
        <v>1551</v>
      </c>
    </row>
    <row r="702" spans="1:10" ht="38.25" x14ac:dyDescent="0.2">
      <c r="A702" s="77" t="s">
        <v>15</v>
      </c>
      <c r="B702" s="5" t="s">
        <v>815</v>
      </c>
      <c r="C702" s="77" t="s">
        <v>22</v>
      </c>
      <c r="D702" s="77" t="s">
        <v>816</v>
      </c>
      <c r="E702" s="263" t="s">
        <v>774</v>
      </c>
      <c r="F702" s="263"/>
      <c r="G702" s="6" t="s">
        <v>234</v>
      </c>
      <c r="H702" s="7">
        <v>1</v>
      </c>
      <c r="I702" s="8"/>
      <c r="J702" s="8">
        <f>SUM(J703:J704)</f>
        <v>269.57</v>
      </c>
    </row>
    <row r="703" spans="1:10" ht="25.5" x14ac:dyDescent="0.2">
      <c r="A703" s="78" t="s">
        <v>20</v>
      </c>
      <c r="B703" s="9" t="s">
        <v>817</v>
      </c>
      <c r="C703" s="78" t="s">
        <v>22</v>
      </c>
      <c r="D703" s="78" t="s">
        <v>818</v>
      </c>
      <c r="E703" s="261" t="s">
        <v>774</v>
      </c>
      <c r="F703" s="261"/>
      <c r="G703" s="10" t="s">
        <v>234</v>
      </c>
      <c r="H703" s="11">
        <v>1</v>
      </c>
      <c r="I703" s="12">
        <v>259.93</v>
      </c>
      <c r="J703" s="12">
        <f t="shared" ref="J703:J704" si="67">TRUNC(H703*I703,2)</f>
        <v>259.93</v>
      </c>
    </row>
    <row r="704" spans="1:10" ht="26.25" thickBot="1" x14ac:dyDescent="0.25">
      <c r="A704" s="75" t="s">
        <v>38</v>
      </c>
      <c r="B704" s="14" t="s">
        <v>819</v>
      </c>
      <c r="C704" s="75" t="s">
        <v>22</v>
      </c>
      <c r="D704" s="75" t="s">
        <v>820</v>
      </c>
      <c r="E704" s="265" t="s">
        <v>84</v>
      </c>
      <c r="F704" s="265"/>
      <c r="G704" s="15" t="s">
        <v>234</v>
      </c>
      <c r="H704" s="16">
        <v>1</v>
      </c>
      <c r="I704" s="17">
        <v>9.64</v>
      </c>
      <c r="J704" s="17">
        <f t="shared" si="67"/>
        <v>9.64</v>
      </c>
    </row>
    <row r="705" spans="1:10" ht="15" thickTop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</row>
    <row r="706" spans="1:10" ht="15" x14ac:dyDescent="0.2">
      <c r="A706" s="76" t="s">
        <v>821</v>
      </c>
      <c r="B706" s="79" t="s">
        <v>9</v>
      </c>
      <c r="C706" s="76" t="s">
        <v>10</v>
      </c>
      <c r="D706" s="76" t="s">
        <v>11</v>
      </c>
      <c r="E706" s="262" t="s">
        <v>12</v>
      </c>
      <c r="F706" s="262"/>
      <c r="G706" s="80" t="s">
        <v>13</v>
      </c>
      <c r="H706" s="79" t="s">
        <v>14</v>
      </c>
      <c r="I706" s="79" t="s">
        <v>1550</v>
      </c>
      <c r="J706" s="79" t="s">
        <v>1551</v>
      </c>
    </row>
    <row r="707" spans="1:10" ht="38.25" x14ac:dyDescent="0.2">
      <c r="A707" s="77" t="s">
        <v>15</v>
      </c>
      <c r="B707" s="5" t="s">
        <v>822</v>
      </c>
      <c r="C707" s="77" t="s">
        <v>22</v>
      </c>
      <c r="D707" s="77" t="s">
        <v>823</v>
      </c>
      <c r="E707" s="263" t="s">
        <v>774</v>
      </c>
      <c r="F707" s="263"/>
      <c r="G707" s="6" t="s">
        <v>90</v>
      </c>
      <c r="H707" s="7">
        <v>1</v>
      </c>
      <c r="I707" s="8"/>
      <c r="J707" s="8">
        <f>SUM(J708:J713)</f>
        <v>58.95</v>
      </c>
    </row>
    <row r="708" spans="1:10" ht="25.5" x14ac:dyDescent="0.2">
      <c r="A708" s="78" t="s">
        <v>20</v>
      </c>
      <c r="B708" s="9" t="s">
        <v>824</v>
      </c>
      <c r="C708" s="78" t="s">
        <v>22</v>
      </c>
      <c r="D708" s="78" t="s">
        <v>825</v>
      </c>
      <c r="E708" s="261" t="s">
        <v>24</v>
      </c>
      <c r="F708" s="261"/>
      <c r="G708" s="10" t="s">
        <v>25</v>
      </c>
      <c r="H708" s="11">
        <v>0.74</v>
      </c>
      <c r="I708" s="12">
        <v>19.510000000000002</v>
      </c>
      <c r="J708" s="12">
        <f t="shared" ref="J708:J713" si="68">TRUNC(H708*I708,2)</f>
        <v>14.43</v>
      </c>
    </row>
    <row r="709" spans="1:10" ht="25.5" x14ac:dyDescent="0.2">
      <c r="A709" s="78" t="s">
        <v>20</v>
      </c>
      <c r="B709" s="9" t="s">
        <v>782</v>
      </c>
      <c r="C709" s="78" t="s">
        <v>22</v>
      </c>
      <c r="D709" s="78" t="s">
        <v>783</v>
      </c>
      <c r="E709" s="261" t="s">
        <v>24</v>
      </c>
      <c r="F709" s="261"/>
      <c r="G709" s="10" t="s">
        <v>25</v>
      </c>
      <c r="H709" s="11">
        <v>0.74</v>
      </c>
      <c r="I709" s="12">
        <v>27.02</v>
      </c>
      <c r="J709" s="12">
        <f t="shared" si="68"/>
        <v>19.989999999999998</v>
      </c>
    </row>
    <row r="710" spans="1:10" x14ac:dyDescent="0.2">
      <c r="A710" s="75" t="s">
        <v>38</v>
      </c>
      <c r="B710" s="14" t="s">
        <v>826</v>
      </c>
      <c r="C710" s="75" t="s">
        <v>22</v>
      </c>
      <c r="D710" s="75" t="s">
        <v>827</v>
      </c>
      <c r="E710" s="265" t="s">
        <v>84</v>
      </c>
      <c r="F710" s="265"/>
      <c r="G710" s="15" t="s">
        <v>234</v>
      </c>
      <c r="H710" s="16">
        <v>3.6299999999999999E-2</v>
      </c>
      <c r="I710" s="17">
        <v>65.78</v>
      </c>
      <c r="J710" s="17">
        <f t="shared" si="68"/>
        <v>2.38</v>
      </c>
    </row>
    <row r="711" spans="1:10" x14ac:dyDescent="0.2">
      <c r="A711" s="75" t="s">
        <v>38</v>
      </c>
      <c r="B711" s="14" t="s">
        <v>828</v>
      </c>
      <c r="C711" s="75" t="s">
        <v>22</v>
      </c>
      <c r="D711" s="75" t="s">
        <v>829</v>
      </c>
      <c r="E711" s="265" t="s">
        <v>84</v>
      </c>
      <c r="F711" s="265"/>
      <c r="G711" s="15" t="s">
        <v>234</v>
      </c>
      <c r="H711" s="16">
        <v>0.247</v>
      </c>
      <c r="I711" s="17">
        <v>1.99</v>
      </c>
      <c r="J711" s="17">
        <f t="shared" si="68"/>
        <v>0.49</v>
      </c>
    </row>
    <row r="712" spans="1:10" ht="25.5" x14ac:dyDescent="0.2">
      <c r="A712" s="75" t="s">
        <v>38</v>
      </c>
      <c r="B712" s="14" t="s">
        <v>830</v>
      </c>
      <c r="C712" s="75" t="s">
        <v>22</v>
      </c>
      <c r="D712" s="75" t="s">
        <v>831</v>
      </c>
      <c r="E712" s="265" t="s">
        <v>84</v>
      </c>
      <c r="F712" s="265"/>
      <c r="G712" s="15" t="s">
        <v>234</v>
      </c>
      <c r="H712" s="16">
        <v>5.9299999999999999E-2</v>
      </c>
      <c r="I712" s="17">
        <v>74.53</v>
      </c>
      <c r="J712" s="17">
        <f t="shared" si="68"/>
        <v>4.41</v>
      </c>
    </row>
    <row r="713" spans="1:10" ht="26.25" thickBot="1" x14ac:dyDescent="0.25">
      <c r="A713" s="75" t="s">
        <v>38</v>
      </c>
      <c r="B713" s="14" t="s">
        <v>832</v>
      </c>
      <c r="C713" s="75" t="s">
        <v>22</v>
      </c>
      <c r="D713" s="75" t="s">
        <v>833</v>
      </c>
      <c r="E713" s="265" t="s">
        <v>84</v>
      </c>
      <c r="F713" s="265"/>
      <c r="G713" s="15" t="s">
        <v>90</v>
      </c>
      <c r="H713" s="16">
        <v>1.05</v>
      </c>
      <c r="I713" s="17">
        <v>16.43</v>
      </c>
      <c r="J713" s="17">
        <f t="shared" si="68"/>
        <v>17.25</v>
      </c>
    </row>
    <row r="714" spans="1:10" ht="15" thickTop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</row>
    <row r="715" spans="1:10" ht="15" x14ac:dyDescent="0.2">
      <c r="A715" s="76" t="s">
        <v>834</v>
      </c>
      <c r="B715" s="79" t="s">
        <v>9</v>
      </c>
      <c r="C715" s="76" t="s">
        <v>10</v>
      </c>
      <c r="D715" s="76" t="s">
        <v>11</v>
      </c>
      <c r="E715" s="262" t="s">
        <v>12</v>
      </c>
      <c r="F715" s="262"/>
      <c r="G715" s="80" t="s">
        <v>13</v>
      </c>
      <c r="H715" s="79" t="s">
        <v>14</v>
      </c>
      <c r="I715" s="79" t="s">
        <v>1550</v>
      </c>
      <c r="J715" s="79" t="s">
        <v>1551</v>
      </c>
    </row>
    <row r="716" spans="1:10" ht="38.25" x14ac:dyDescent="0.2">
      <c r="A716" s="77" t="s">
        <v>15</v>
      </c>
      <c r="B716" s="5" t="s">
        <v>835</v>
      </c>
      <c r="C716" s="77" t="s">
        <v>16</v>
      </c>
      <c r="D716" s="77" t="s">
        <v>836</v>
      </c>
      <c r="E716" s="263" t="s">
        <v>383</v>
      </c>
      <c r="F716" s="263"/>
      <c r="G716" s="6" t="s">
        <v>384</v>
      </c>
      <c r="H716" s="7">
        <v>1</v>
      </c>
      <c r="I716" s="8"/>
      <c r="J716" s="8">
        <f>SUM(J717:J783)</f>
        <v>177493.50999999995</v>
      </c>
    </row>
    <row r="717" spans="1:10" ht="51" x14ac:dyDescent="0.2">
      <c r="A717" s="78" t="s">
        <v>20</v>
      </c>
      <c r="B717" s="9" t="s">
        <v>385</v>
      </c>
      <c r="C717" s="78" t="s">
        <v>22</v>
      </c>
      <c r="D717" s="78" t="s">
        <v>386</v>
      </c>
      <c r="E717" s="261" t="s">
        <v>110</v>
      </c>
      <c r="F717" s="261"/>
      <c r="G717" s="10" t="s">
        <v>111</v>
      </c>
      <c r="H717" s="11">
        <v>16</v>
      </c>
      <c r="I717" s="12">
        <v>278.11</v>
      </c>
      <c r="J717" s="12">
        <f t="shared" ref="J717:J780" si="69">TRUNC(H717*I717,2)</f>
        <v>4449.76</v>
      </c>
    </row>
    <row r="718" spans="1:10" ht="51" x14ac:dyDescent="0.2">
      <c r="A718" s="78" t="s">
        <v>20</v>
      </c>
      <c r="B718" s="9" t="s">
        <v>387</v>
      </c>
      <c r="C718" s="78" t="s">
        <v>22</v>
      </c>
      <c r="D718" s="78" t="s">
        <v>388</v>
      </c>
      <c r="E718" s="261" t="s">
        <v>110</v>
      </c>
      <c r="F718" s="261"/>
      <c r="G718" s="10" t="s">
        <v>111</v>
      </c>
      <c r="H718" s="11">
        <v>8</v>
      </c>
      <c r="I718" s="12">
        <v>147.28</v>
      </c>
      <c r="J718" s="12">
        <f t="shared" si="69"/>
        <v>1178.24</v>
      </c>
    </row>
    <row r="719" spans="1:10" ht="25.5" x14ac:dyDescent="0.2">
      <c r="A719" s="78" t="s">
        <v>20</v>
      </c>
      <c r="B719" s="9" t="s">
        <v>389</v>
      </c>
      <c r="C719" s="78" t="s">
        <v>22</v>
      </c>
      <c r="D719" s="78" t="s">
        <v>390</v>
      </c>
      <c r="E719" s="261" t="s">
        <v>24</v>
      </c>
      <c r="F719" s="261"/>
      <c r="G719" s="10" t="s">
        <v>25</v>
      </c>
      <c r="H719" s="11">
        <v>40</v>
      </c>
      <c r="I719" s="12">
        <v>109.41</v>
      </c>
      <c r="J719" s="12">
        <f t="shared" si="69"/>
        <v>4376.3999999999996</v>
      </c>
    </row>
    <row r="720" spans="1:10" ht="25.5" x14ac:dyDescent="0.2">
      <c r="A720" s="78" t="s">
        <v>20</v>
      </c>
      <c r="B720" s="9" t="s">
        <v>339</v>
      </c>
      <c r="C720" s="78" t="s">
        <v>22</v>
      </c>
      <c r="D720" s="78" t="s">
        <v>340</v>
      </c>
      <c r="E720" s="261" t="s">
        <v>24</v>
      </c>
      <c r="F720" s="261"/>
      <c r="G720" s="10" t="s">
        <v>25</v>
      </c>
      <c r="H720" s="11">
        <v>80</v>
      </c>
      <c r="I720" s="12">
        <v>27.92</v>
      </c>
      <c r="J720" s="12">
        <f t="shared" si="69"/>
        <v>2233.6</v>
      </c>
    </row>
    <row r="721" spans="1:10" ht="25.5" x14ac:dyDescent="0.2">
      <c r="A721" s="78" t="s">
        <v>20</v>
      </c>
      <c r="B721" s="9" t="s">
        <v>341</v>
      </c>
      <c r="C721" s="78" t="s">
        <v>22</v>
      </c>
      <c r="D721" s="78" t="s">
        <v>342</v>
      </c>
      <c r="E721" s="261" t="s">
        <v>24</v>
      </c>
      <c r="F721" s="261"/>
      <c r="G721" s="10" t="s">
        <v>25</v>
      </c>
      <c r="H721" s="11">
        <v>80</v>
      </c>
      <c r="I721" s="12">
        <v>20.29</v>
      </c>
      <c r="J721" s="12">
        <f t="shared" si="69"/>
        <v>1623.2</v>
      </c>
    </row>
    <row r="722" spans="1:10" ht="38.25" x14ac:dyDescent="0.2">
      <c r="A722" s="75" t="s">
        <v>38</v>
      </c>
      <c r="B722" s="14" t="s">
        <v>837</v>
      </c>
      <c r="C722" s="75" t="s">
        <v>22</v>
      </c>
      <c r="D722" s="75" t="s">
        <v>838</v>
      </c>
      <c r="E722" s="265" t="s">
        <v>84</v>
      </c>
      <c r="F722" s="265"/>
      <c r="G722" s="15" t="s">
        <v>234</v>
      </c>
      <c r="H722" s="16">
        <v>1</v>
      </c>
      <c r="I722" s="17">
        <v>494.18</v>
      </c>
      <c r="J722" s="17">
        <f t="shared" si="69"/>
        <v>494.18</v>
      </c>
    </row>
    <row r="723" spans="1:10" x14ac:dyDescent="0.2">
      <c r="A723" s="75" t="s">
        <v>38</v>
      </c>
      <c r="B723" s="14" t="s">
        <v>839</v>
      </c>
      <c r="C723" s="75" t="s">
        <v>840</v>
      </c>
      <c r="D723" s="75" t="s">
        <v>841</v>
      </c>
      <c r="E723" s="265" t="s">
        <v>84</v>
      </c>
      <c r="F723" s="265"/>
      <c r="G723" s="15" t="s">
        <v>234</v>
      </c>
      <c r="H723" s="16">
        <v>1</v>
      </c>
      <c r="I723" s="17">
        <v>30.61</v>
      </c>
      <c r="J723" s="17">
        <f t="shared" si="69"/>
        <v>30.61</v>
      </c>
    </row>
    <row r="724" spans="1:10" x14ac:dyDescent="0.2">
      <c r="A724" s="75" t="s">
        <v>38</v>
      </c>
      <c r="B724" s="14" t="s">
        <v>842</v>
      </c>
      <c r="C724" s="75" t="s">
        <v>840</v>
      </c>
      <c r="D724" s="75" t="s">
        <v>843</v>
      </c>
      <c r="E724" s="265" t="s">
        <v>84</v>
      </c>
      <c r="F724" s="265"/>
      <c r="G724" s="15" t="s">
        <v>234</v>
      </c>
      <c r="H724" s="16">
        <v>5</v>
      </c>
      <c r="I724" s="17">
        <v>13.9</v>
      </c>
      <c r="J724" s="17">
        <f t="shared" si="69"/>
        <v>69.5</v>
      </c>
    </row>
    <row r="725" spans="1:10" x14ac:dyDescent="0.2">
      <c r="A725" s="75" t="s">
        <v>38</v>
      </c>
      <c r="B725" s="14" t="s">
        <v>844</v>
      </c>
      <c r="C725" s="75" t="s">
        <v>840</v>
      </c>
      <c r="D725" s="75" t="s">
        <v>845</v>
      </c>
      <c r="E725" s="265" t="s">
        <v>84</v>
      </c>
      <c r="F725" s="265"/>
      <c r="G725" s="15" t="s">
        <v>234</v>
      </c>
      <c r="H725" s="16">
        <v>5</v>
      </c>
      <c r="I725" s="17">
        <v>14.1</v>
      </c>
      <c r="J725" s="17">
        <f t="shared" si="69"/>
        <v>70.5</v>
      </c>
    </row>
    <row r="726" spans="1:10" x14ac:dyDescent="0.2">
      <c r="A726" s="75" t="s">
        <v>38</v>
      </c>
      <c r="B726" s="14" t="s">
        <v>846</v>
      </c>
      <c r="C726" s="75" t="s">
        <v>847</v>
      </c>
      <c r="D726" s="75" t="s">
        <v>848</v>
      </c>
      <c r="E726" s="265" t="s">
        <v>84</v>
      </c>
      <c r="F726" s="265"/>
      <c r="G726" s="15" t="s">
        <v>234</v>
      </c>
      <c r="H726" s="16">
        <v>2</v>
      </c>
      <c r="I726" s="17">
        <v>22.07</v>
      </c>
      <c r="J726" s="17">
        <f t="shared" si="69"/>
        <v>44.14</v>
      </c>
    </row>
    <row r="727" spans="1:10" x14ac:dyDescent="0.2">
      <c r="A727" s="75" t="s">
        <v>38</v>
      </c>
      <c r="B727" s="14" t="s">
        <v>849</v>
      </c>
      <c r="C727" s="75" t="s">
        <v>70</v>
      </c>
      <c r="D727" s="75" t="s">
        <v>850</v>
      </c>
      <c r="E727" s="265" t="s">
        <v>84</v>
      </c>
      <c r="F727" s="265"/>
      <c r="G727" s="15" t="s">
        <v>73</v>
      </c>
      <c r="H727" s="16">
        <v>200</v>
      </c>
      <c r="I727" s="17">
        <v>18.899999999999999</v>
      </c>
      <c r="J727" s="17">
        <f t="shared" si="69"/>
        <v>3780</v>
      </c>
    </row>
    <row r="728" spans="1:10" x14ac:dyDescent="0.2">
      <c r="A728" s="75" t="s">
        <v>38</v>
      </c>
      <c r="B728" s="14" t="s">
        <v>851</v>
      </c>
      <c r="C728" s="75" t="s">
        <v>70</v>
      </c>
      <c r="D728" s="75" t="s">
        <v>852</v>
      </c>
      <c r="E728" s="265" t="s">
        <v>84</v>
      </c>
      <c r="F728" s="265"/>
      <c r="G728" s="15" t="s">
        <v>73</v>
      </c>
      <c r="H728" s="16">
        <v>300</v>
      </c>
      <c r="I728" s="17">
        <v>17.5</v>
      </c>
      <c r="J728" s="17">
        <f t="shared" si="69"/>
        <v>5250</v>
      </c>
    </row>
    <row r="729" spans="1:10" x14ac:dyDescent="0.2">
      <c r="A729" s="75" t="s">
        <v>38</v>
      </c>
      <c r="B729" s="14" t="s">
        <v>851</v>
      </c>
      <c r="C729" s="75" t="s">
        <v>70</v>
      </c>
      <c r="D729" s="75" t="s">
        <v>852</v>
      </c>
      <c r="E729" s="265" t="s">
        <v>84</v>
      </c>
      <c r="F729" s="265"/>
      <c r="G729" s="15" t="s">
        <v>73</v>
      </c>
      <c r="H729" s="16">
        <v>100</v>
      </c>
      <c r="I729" s="17">
        <v>17.5</v>
      </c>
      <c r="J729" s="17">
        <f t="shared" si="69"/>
        <v>1750</v>
      </c>
    </row>
    <row r="730" spans="1:10" x14ac:dyDescent="0.2">
      <c r="A730" s="75" t="s">
        <v>38</v>
      </c>
      <c r="B730" s="14" t="s">
        <v>853</v>
      </c>
      <c r="C730" s="75" t="s">
        <v>22</v>
      </c>
      <c r="D730" s="75" t="s">
        <v>854</v>
      </c>
      <c r="E730" s="265" t="s">
        <v>84</v>
      </c>
      <c r="F730" s="265"/>
      <c r="G730" s="15" t="s">
        <v>90</v>
      </c>
      <c r="H730" s="16">
        <v>20</v>
      </c>
      <c r="I730" s="17">
        <v>28.23</v>
      </c>
      <c r="J730" s="17">
        <f t="shared" si="69"/>
        <v>564.6</v>
      </c>
    </row>
    <row r="731" spans="1:10" x14ac:dyDescent="0.2">
      <c r="A731" s="75" t="s">
        <v>38</v>
      </c>
      <c r="B731" s="14" t="s">
        <v>391</v>
      </c>
      <c r="C731" s="75" t="s">
        <v>70</v>
      </c>
      <c r="D731" s="75" t="s">
        <v>392</v>
      </c>
      <c r="E731" s="265" t="s">
        <v>84</v>
      </c>
      <c r="F731" s="265"/>
      <c r="G731" s="15" t="s">
        <v>73</v>
      </c>
      <c r="H731" s="16">
        <v>1000</v>
      </c>
      <c r="I731" s="17">
        <v>7.3</v>
      </c>
      <c r="J731" s="17">
        <f t="shared" si="69"/>
        <v>7300</v>
      </c>
    </row>
    <row r="732" spans="1:10" x14ac:dyDescent="0.2">
      <c r="A732" s="75" t="s">
        <v>38</v>
      </c>
      <c r="B732" s="14" t="s">
        <v>391</v>
      </c>
      <c r="C732" s="75" t="s">
        <v>70</v>
      </c>
      <c r="D732" s="75" t="s">
        <v>392</v>
      </c>
      <c r="E732" s="265" t="s">
        <v>84</v>
      </c>
      <c r="F732" s="265"/>
      <c r="G732" s="15" t="s">
        <v>73</v>
      </c>
      <c r="H732" s="16">
        <v>800</v>
      </c>
      <c r="I732" s="17">
        <v>7.3</v>
      </c>
      <c r="J732" s="17">
        <f t="shared" si="69"/>
        <v>5840</v>
      </c>
    </row>
    <row r="733" spans="1:10" x14ac:dyDescent="0.2">
      <c r="A733" s="75" t="s">
        <v>38</v>
      </c>
      <c r="B733" s="14" t="s">
        <v>391</v>
      </c>
      <c r="C733" s="75" t="s">
        <v>70</v>
      </c>
      <c r="D733" s="75" t="s">
        <v>392</v>
      </c>
      <c r="E733" s="265" t="s">
        <v>84</v>
      </c>
      <c r="F733" s="265"/>
      <c r="G733" s="15" t="s">
        <v>73</v>
      </c>
      <c r="H733" s="16">
        <v>800</v>
      </c>
      <c r="I733" s="17">
        <v>7.3</v>
      </c>
      <c r="J733" s="17">
        <f t="shared" si="69"/>
        <v>5840</v>
      </c>
    </row>
    <row r="734" spans="1:10" ht="38.25" x14ac:dyDescent="0.2">
      <c r="A734" s="75" t="s">
        <v>38</v>
      </c>
      <c r="B734" s="14" t="s">
        <v>855</v>
      </c>
      <c r="C734" s="75" t="s">
        <v>22</v>
      </c>
      <c r="D734" s="75" t="s">
        <v>856</v>
      </c>
      <c r="E734" s="265" t="s">
        <v>84</v>
      </c>
      <c r="F734" s="265"/>
      <c r="G734" s="15" t="s">
        <v>90</v>
      </c>
      <c r="H734" s="16">
        <v>1300</v>
      </c>
      <c r="I734" s="17">
        <v>5.52</v>
      </c>
      <c r="J734" s="17">
        <f t="shared" si="69"/>
        <v>7176</v>
      </c>
    </row>
    <row r="735" spans="1:10" ht="38.25" x14ac:dyDescent="0.2">
      <c r="A735" s="75" t="s">
        <v>38</v>
      </c>
      <c r="B735" s="14" t="s">
        <v>393</v>
      </c>
      <c r="C735" s="75" t="s">
        <v>22</v>
      </c>
      <c r="D735" s="75" t="s">
        <v>394</v>
      </c>
      <c r="E735" s="265" t="s">
        <v>84</v>
      </c>
      <c r="F735" s="265"/>
      <c r="G735" s="15" t="s">
        <v>90</v>
      </c>
      <c r="H735" s="16">
        <v>200</v>
      </c>
      <c r="I735" s="17">
        <v>7.93</v>
      </c>
      <c r="J735" s="17">
        <f t="shared" si="69"/>
        <v>1586</v>
      </c>
    </row>
    <row r="736" spans="1:10" x14ac:dyDescent="0.2">
      <c r="A736" s="75" t="s">
        <v>38</v>
      </c>
      <c r="B736" s="14" t="s">
        <v>351</v>
      </c>
      <c r="C736" s="75" t="s">
        <v>22</v>
      </c>
      <c r="D736" s="75" t="s">
        <v>352</v>
      </c>
      <c r="E736" s="265" t="s">
        <v>84</v>
      </c>
      <c r="F736" s="265"/>
      <c r="G736" s="15" t="s">
        <v>90</v>
      </c>
      <c r="H736" s="16">
        <v>180</v>
      </c>
      <c r="I736" s="17">
        <v>6.67</v>
      </c>
      <c r="J736" s="17">
        <f t="shared" si="69"/>
        <v>1200.5999999999999</v>
      </c>
    </row>
    <row r="737" spans="1:10" x14ac:dyDescent="0.2">
      <c r="A737" s="75" t="s">
        <v>38</v>
      </c>
      <c r="B737" s="14" t="s">
        <v>357</v>
      </c>
      <c r="C737" s="75" t="s">
        <v>22</v>
      </c>
      <c r="D737" s="75" t="s">
        <v>358</v>
      </c>
      <c r="E737" s="265" t="s">
        <v>84</v>
      </c>
      <c r="F737" s="265"/>
      <c r="G737" s="15" t="s">
        <v>234</v>
      </c>
      <c r="H737" s="16">
        <v>180</v>
      </c>
      <c r="I737" s="17">
        <v>1.22</v>
      </c>
      <c r="J737" s="17">
        <f t="shared" si="69"/>
        <v>219.6</v>
      </c>
    </row>
    <row r="738" spans="1:10" ht="25.5" x14ac:dyDescent="0.2">
      <c r="A738" s="75" t="s">
        <v>38</v>
      </c>
      <c r="B738" s="14" t="s">
        <v>395</v>
      </c>
      <c r="C738" s="75" t="s">
        <v>22</v>
      </c>
      <c r="D738" s="75" t="s">
        <v>396</v>
      </c>
      <c r="E738" s="265" t="s">
        <v>84</v>
      </c>
      <c r="F738" s="265"/>
      <c r="G738" s="15" t="s">
        <v>234</v>
      </c>
      <c r="H738" s="16">
        <v>40</v>
      </c>
      <c r="I738" s="17">
        <v>2.62</v>
      </c>
      <c r="J738" s="17">
        <f t="shared" si="69"/>
        <v>104.8</v>
      </c>
    </row>
    <row r="739" spans="1:10" ht="38.25" x14ac:dyDescent="0.2">
      <c r="A739" s="75" t="s">
        <v>38</v>
      </c>
      <c r="B739" s="14" t="s">
        <v>397</v>
      </c>
      <c r="C739" s="75" t="s">
        <v>22</v>
      </c>
      <c r="D739" s="75" t="s">
        <v>398</v>
      </c>
      <c r="E739" s="265" t="s">
        <v>84</v>
      </c>
      <c r="F739" s="265"/>
      <c r="G739" s="15" t="s">
        <v>234</v>
      </c>
      <c r="H739" s="16">
        <v>40</v>
      </c>
      <c r="I739" s="17">
        <v>5.09</v>
      </c>
      <c r="J739" s="17">
        <f t="shared" si="69"/>
        <v>203.6</v>
      </c>
    </row>
    <row r="740" spans="1:10" x14ac:dyDescent="0.2">
      <c r="A740" s="75" t="s">
        <v>38</v>
      </c>
      <c r="B740" s="14" t="s">
        <v>857</v>
      </c>
      <c r="C740" s="75" t="s">
        <v>22</v>
      </c>
      <c r="D740" s="75" t="s">
        <v>858</v>
      </c>
      <c r="E740" s="265" t="s">
        <v>84</v>
      </c>
      <c r="F740" s="265"/>
      <c r="G740" s="15" t="s">
        <v>90</v>
      </c>
      <c r="H740" s="16">
        <v>30</v>
      </c>
      <c r="I740" s="17">
        <v>15.96</v>
      </c>
      <c r="J740" s="17">
        <f t="shared" si="69"/>
        <v>478.8</v>
      </c>
    </row>
    <row r="741" spans="1:10" x14ac:dyDescent="0.2">
      <c r="A741" s="75" t="s">
        <v>38</v>
      </c>
      <c r="B741" s="14" t="s">
        <v>859</v>
      </c>
      <c r="C741" s="75" t="s">
        <v>22</v>
      </c>
      <c r="D741" s="75" t="s">
        <v>860</v>
      </c>
      <c r="E741" s="265" t="s">
        <v>84</v>
      </c>
      <c r="F741" s="265"/>
      <c r="G741" s="15" t="s">
        <v>234</v>
      </c>
      <c r="H741" s="16">
        <v>24</v>
      </c>
      <c r="I741" s="17">
        <v>3.79</v>
      </c>
      <c r="J741" s="17">
        <f t="shared" si="69"/>
        <v>90.96</v>
      </c>
    </row>
    <row r="742" spans="1:10" ht="25.5" x14ac:dyDescent="0.2">
      <c r="A742" s="75" t="s">
        <v>38</v>
      </c>
      <c r="B742" s="14" t="s">
        <v>861</v>
      </c>
      <c r="C742" s="75" t="s">
        <v>22</v>
      </c>
      <c r="D742" s="75" t="s">
        <v>862</v>
      </c>
      <c r="E742" s="265" t="s">
        <v>84</v>
      </c>
      <c r="F742" s="265"/>
      <c r="G742" s="15" t="s">
        <v>234</v>
      </c>
      <c r="H742" s="16">
        <v>6</v>
      </c>
      <c r="I742" s="17">
        <v>6.81</v>
      </c>
      <c r="J742" s="17">
        <f t="shared" si="69"/>
        <v>40.86</v>
      </c>
    </row>
    <row r="743" spans="1:10" ht="38.25" x14ac:dyDescent="0.2">
      <c r="A743" s="75" t="s">
        <v>38</v>
      </c>
      <c r="B743" s="14" t="s">
        <v>863</v>
      </c>
      <c r="C743" s="75" t="s">
        <v>22</v>
      </c>
      <c r="D743" s="75" t="s">
        <v>864</v>
      </c>
      <c r="E743" s="265" t="s">
        <v>84</v>
      </c>
      <c r="F743" s="265"/>
      <c r="G743" s="15" t="s">
        <v>234</v>
      </c>
      <c r="H743" s="16">
        <v>2</v>
      </c>
      <c r="I743" s="17">
        <v>16.559999999999999</v>
      </c>
      <c r="J743" s="17">
        <f t="shared" si="69"/>
        <v>33.119999999999997</v>
      </c>
    </row>
    <row r="744" spans="1:10" x14ac:dyDescent="0.2">
      <c r="A744" s="75" t="s">
        <v>38</v>
      </c>
      <c r="B744" s="14" t="s">
        <v>865</v>
      </c>
      <c r="C744" s="75" t="s">
        <v>70</v>
      </c>
      <c r="D744" s="75" t="s">
        <v>866</v>
      </c>
      <c r="E744" s="265" t="s">
        <v>84</v>
      </c>
      <c r="F744" s="265"/>
      <c r="G744" s="15" t="s">
        <v>120</v>
      </c>
      <c r="H744" s="16">
        <v>3</v>
      </c>
      <c r="I744" s="17">
        <v>125.77</v>
      </c>
      <c r="J744" s="17">
        <f t="shared" si="69"/>
        <v>377.31</v>
      </c>
    </row>
    <row r="745" spans="1:10" ht="25.5" x14ac:dyDescent="0.2">
      <c r="A745" s="75" t="s">
        <v>38</v>
      </c>
      <c r="B745" s="14" t="s">
        <v>867</v>
      </c>
      <c r="C745" s="75" t="s">
        <v>22</v>
      </c>
      <c r="D745" s="75" t="s">
        <v>868</v>
      </c>
      <c r="E745" s="265" t="s">
        <v>84</v>
      </c>
      <c r="F745" s="265"/>
      <c r="G745" s="15" t="s">
        <v>234</v>
      </c>
      <c r="H745" s="16">
        <v>3</v>
      </c>
      <c r="I745" s="17">
        <v>44.95</v>
      </c>
      <c r="J745" s="17">
        <f t="shared" si="69"/>
        <v>134.85</v>
      </c>
    </row>
    <row r="746" spans="1:10" x14ac:dyDescent="0.2">
      <c r="A746" s="75" t="s">
        <v>38</v>
      </c>
      <c r="B746" s="14" t="s">
        <v>869</v>
      </c>
      <c r="C746" s="75" t="s">
        <v>70</v>
      </c>
      <c r="D746" s="75" t="s">
        <v>870</v>
      </c>
      <c r="E746" s="265" t="s">
        <v>84</v>
      </c>
      <c r="F746" s="265"/>
      <c r="G746" s="15" t="s">
        <v>120</v>
      </c>
      <c r="H746" s="16">
        <v>5</v>
      </c>
      <c r="I746" s="17">
        <v>1540</v>
      </c>
      <c r="J746" s="17">
        <f t="shared" si="69"/>
        <v>7700</v>
      </c>
    </row>
    <row r="747" spans="1:10" x14ac:dyDescent="0.2">
      <c r="A747" s="75" t="s">
        <v>38</v>
      </c>
      <c r="B747" s="14" t="s">
        <v>399</v>
      </c>
      <c r="C747" s="75" t="s">
        <v>70</v>
      </c>
      <c r="D747" s="75" t="s">
        <v>400</v>
      </c>
      <c r="E747" s="265" t="s">
        <v>84</v>
      </c>
      <c r="F747" s="265"/>
      <c r="G747" s="15" t="s">
        <v>120</v>
      </c>
      <c r="H747" s="16">
        <v>12</v>
      </c>
      <c r="I747" s="17">
        <v>950</v>
      </c>
      <c r="J747" s="17">
        <f t="shared" si="69"/>
        <v>11400</v>
      </c>
    </row>
    <row r="748" spans="1:10" ht="25.5" x14ac:dyDescent="0.2">
      <c r="A748" s="75" t="s">
        <v>38</v>
      </c>
      <c r="B748" s="14" t="s">
        <v>871</v>
      </c>
      <c r="C748" s="75" t="s">
        <v>22</v>
      </c>
      <c r="D748" s="75" t="s">
        <v>872</v>
      </c>
      <c r="E748" s="265" t="s">
        <v>84</v>
      </c>
      <c r="F748" s="265"/>
      <c r="G748" s="15" t="s">
        <v>234</v>
      </c>
      <c r="H748" s="16">
        <v>3</v>
      </c>
      <c r="I748" s="17">
        <v>1331.76</v>
      </c>
      <c r="J748" s="17">
        <f t="shared" si="69"/>
        <v>3995.28</v>
      </c>
    </row>
    <row r="749" spans="1:10" x14ac:dyDescent="0.2">
      <c r="A749" s="75" t="s">
        <v>38</v>
      </c>
      <c r="B749" s="14" t="s">
        <v>873</v>
      </c>
      <c r="C749" s="75" t="s">
        <v>70</v>
      </c>
      <c r="D749" s="75" t="s">
        <v>874</v>
      </c>
      <c r="E749" s="265" t="s">
        <v>84</v>
      </c>
      <c r="F749" s="265"/>
      <c r="G749" s="15" t="s">
        <v>120</v>
      </c>
      <c r="H749" s="16">
        <v>4</v>
      </c>
      <c r="I749" s="17">
        <v>41.21</v>
      </c>
      <c r="J749" s="17">
        <f t="shared" si="69"/>
        <v>164.84</v>
      </c>
    </row>
    <row r="750" spans="1:10" x14ac:dyDescent="0.2">
      <c r="A750" s="75" t="s">
        <v>38</v>
      </c>
      <c r="B750" s="14" t="s">
        <v>875</v>
      </c>
      <c r="C750" s="75" t="s">
        <v>70</v>
      </c>
      <c r="D750" s="75" t="s">
        <v>876</v>
      </c>
      <c r="E750" s="265" t="s">
        <v>84</v>
      </c>
      <c r="F750" s="265"/>
      <c r="G750" s="15" t="s">
        <v>120</v>
      </c>
      <c r="H750" s="16">
        <v>4</v>
      </c>
      <c r="I750" s="17">
        <v>2.4500000000000002</v>
      </c>
      <c r="J750" s="17">
        <f t="shared" si="69"/>
        <v>9.8000000000000007</v>
      </c>
    </row>
    <row r="751" spans="1:10" ht="25.5" x14ac:dyDescent="0.2">
      <c r="A751" s="75" t="s">
        <v>38</v>
      </c>
      <c r="B751" s="14" t="s">
        <v>877</v>
      </c>
      <c r="C751" s="75" t="s">
        <v>22</v>
      </c>
      <c r="D751" s="75" t="s">
        <v>878</v>
      </c>
      <c r="E751" s="265" t="s">
        <v>84</v>
      </c>
      <c r="F751" s="265"/>
      <c r="G751" s="15" t="s">
        <v>234</v>
      </c>
      <c r="H751" s="16">
        <v>23</v>
      </c>
      <c r="I751" s="17">
        <v>16.079999999999998</v>
      </c>
      <c r="J751" s="17">
        <f t="shared" si="69"/>
        <v>369.84</v>
      </c>
    </row>
    <row r="752" spans="1:10" ht="25.5" x14ac:dyDescent="0.2">
      <c r="A752" s="75" t="s">
        <v>38</v>
      </c>
      <c r="B752" s="14" t="s">
        <v>879</v>
      </c>
      <c r="C752" s="75" t="s">
        <v>22</v>
      </c>
      <c r="D752" s="75" t="s">
        <v>880</v>
      </c>
      <c r="E752" s="265" t="s">
        <v>84</v>
      </c>
      <c r="F752" s="265"/>
      <c r="G752" s="15" t="s">
        <v>234</v>
      </c>
      <c r="H752" s="16">
        <v>8</v>
      </c>
      <c r="I752" s="17">
        <v>14.57</v>
      </c>
      <c r="J752" s="17">
        <f t="shared" si="69"/>
        <v>116.56</v>
      </c>
    </row>
    <row r="753" spans="1:10" ht="25.5" x14ac:dyDescent="0.2">
      <c r="A753" s="75" t="s">
        <v>38</v>
      </c>
      <c r="B753" s="14" t="s">
        <v>881</v>
      </c>
      <c r="C753" s="75" t="s">
        <v>22</v>
      </c>
      <c r="D753" s="75" t="s">
        <v>882</v>
      </c>
      <c r="E753" s="265" t="s">
        <v>84</v>
      </c>
      <c r="F753" s="265"/>
      <c r="G753" s="15" t="s">
        <v>234</v>
      </c>
      <c r="H753" s="16">
        <v>40</v>
      </c>
      <c r="I753" s="17">
        <v>1.45</v>
      </c>
      <c r="J753" s="17">
        <f t="shared" si="69"/>
        <v>58</v>
      </c>
    </row>
    <row r="754" spans="1:10" ht="25.5" x14ac:dyDescent="0.2">
      <c r="A754" s="75" t="s">
        <v>38</v>
      </c>
      <c r="B754" s="14" t="s">
        <v>883</v>
      </c>
      <c r="C754" s="75" t="s">
        <v>70</v>
      </c>
      <c r="D754" s="75" t="s">
        <v>884</v>
      </c>
      <c r="E754" s="265" t="s">
        <v>84</v>
      </c>
      <c r="F754" s="265"/>
      <c r="G754" s="15" t="s">
        <v>120</v>
      </c>
      <c r="H754" s="16">
        <v>37</v>
      </c>
      <c r="I754" s="17">
        <v>540.54999999999995</v>
      </c>
      <c r="J754" s="17">
        <f t="shared" si="69"/>
        <v>20000.349999999999</v>
      </c>
    </row>
    <row r="755" spans="1:10" ht="25.5" x14ac:dyDescent="0.2">
      <c r="A755" s="75" t="s">
        <v>38</v>
      </c>
      <c r="B755" s="14" t="s">
        <v>885</v>
      </c>
      <c r="C755" s="75" t="s">
        <v>22</v>
      </c>
      <c r="D755" s="75" t="s">
        <v>886</v>
      </c>
      <c r="E755" s="265" t="s">
        <v>84</v>
      </c>
      <c r="F755" s="265"/>
      <c r="G755" s="15" t="s">
        <v>234</v>
      </c>
      <c r="H755" s="16">
        <v>37</v>
      </c>
      <c r="I755" s="17">
        <v>1270.56</v>
      </c>
      <c r="J755" s="17">
        <f t="shared" si="69"/>
        <v>47010.720000000001</v>
      </c>
    </row>
    <row r="756" spans="1:10" ht="25.5" x14ac:dyDescent="0.2">
      <c r="A756" s="75" t="s">
        <v>38</v>
      </c>
      <c r="B756" s="14" t="s">
        <v>887</v>
      </c>
      <c r="C756" s="75" t="s">
        <v>840</v>
      </c>
      <c r="D756" s="75" t="s">
        <v>888</v>
      </c>
      <c r="E756" s="265" t="s">
        <v>84</v>
      </c>
      <c r="F756" s="265"/>
      <c r="G756" s="15" t="s">
        <v>537</v>
      </c>
      <c r="H756" s="16">
        <v>12</v>
      </c>
      <c r="I756" s="17">
        <v>759.99</v>
      </c>
      <c r="J756" s="17">
        <f t="shared" si="69"/>
        <v>9119.8799999999992</v>
      </c>
    </row>
    <row r="757" spans="1:10" ht="25.5" x14ac:dyDescent="0.2">
      <c r="A757" s="75" t="s">
        <v>38</v>
      </c>
      <c r="B757" s="14" t="s">
        <v>403</v>
      </c>
      <c r="C757" s="75" t="s">
        <v>22</v>
      </c>
      <c r="D757" s="75" t="s">
        <v>404</v>
      </c>
      <c r="E757" s="265" t="s">
        <v>84</v>
      </c>
      <c r="F757" s="265"/>
      <c r="G757" s="15" t="s">
        <v>234</v>
      </c>
      <c r="H757" s="16">
        <v>42</v>
      </c>
      <c r="I757" s="17">
        <v>52.4</v>
      </c>
      <c r="J757" s="17">
        <f t="shared" si="69"/>
        <v>2200.8000000000002</v>
      </c>
    </row>
    <row r="758" spans="1:10" ht="25.5" x14ac:dyDescent="0.2">
      <c r="A758" s="75" t="s">
        <v>38</v>
      </c>
      <c r="B758" s="14" t="s">
        <v>889</v>
      </c>
      <c r="C758" s="75" t="s">
        <v>22</v>
      </c>
      <c r="D758" s="75" t="s">
        <v>890</v>
      </c>
      <c r="E758" s="265" t="s">
        <v>84</v>
      </c>
      <c r="F758" s="265"/>
      <c r="G758" s="15" t="s">
        <v>234</v>
      </c>
      <c r="H758" s="16">
        <v>2</v>
      </c>
      <c r="I758" s="17">
        <v>13.92</v>
      </c>
      <c r="J758" s="17">
        <f t="shared" si="69"/>
        <v>27.84</v>
      </c>
    </row>
    <row r="759" spans="1:10" ht="25.5" x14ac:dyDescent="0.2">
      <c r="A759" s="75" t="s">
        <v>38</v>
      </c>
      <c r="B759" s="14" t="s">
        <v>891</v>
      </c>
      <c r="C759" s="75" t="s">
        <v>22</v>
      </c>
      <c r="D759" s="75" t="s">
        <v>892</v>
      </c>
      <c r="E759" s="265" t="s">
        <v>84</v>
      </c>
      <c r="F759" s="265"/>
      <c r="G759" s="15" t="s">
        <v>234</v>
      </c>
      <c r="H759" s="16">
        <v>2</v>
      </c>
      <c r="I759" s="17">
        <v>13.25</v>
      </c>
      <c r="J759" s="17">
        <f t="shared" si="69"/>
        <v>26.5</v>
      </c>
    </row>
    <row r="760" spans="1:10" ht="25.5" x14ac:dyDescent="0.2">
      <c r="A760" s="75" t="s">
        <v>38</v>
      </c>
      <c r="B760" s="14" t="s">
        <v>893</v>
      </c>
      <c r="C760" s="75" t="s">
        <v>22</v>
      </c>
      <c r="D760" s="75" t="s">
        <v>894</v>
      </c>
      <c r="E760" s="265" t="s">
        <v>84</v>
      </c>
      <c r="F760" s="265"/>
      <c r="G760" s="15" t="s">
        <v>234</v>
      </c>
      <c r="H760" s="16">
        <v>3</v>
      </c>
      <c r="I760" s="17">
        <v>16.010000000000002</v>
      </c>
      <c r="J760" s="17">
        <f t="shared" si="69"/>
        <v>48.03</v>
      </c>
    </row>
    <row r="761" spans="1:10" ht="25.5" x14ac:dyDescent="0.2">
      <c r="A761" s="75" t="s">
        <v>38</v>
      </c>
      <c r="B761" s="14" t="s">
        <v>895</v>
      </c>
      <c r="C761" s="75" t="s">
        <v>22</v>
      </c>
      <c r="D761" s="75" t="s">
        <v>896</v>
      </c>
      <c r="E761" s="265" t="s">
        <v>84</v>
      </c>
      <c r="F761" s="265"/>
      <c r="G761" s="15" t="s">
        <v>234</v>
      </c>
      <c r="H761" s="16">
        <v>9</v>
      </c>
      <c r="I761" s="17">
        <v>7.39</v>
      </c>
      <c r="J761" s="17">
        <f t="shared" si="69"/>
        <v>66.510000000000005</v>
      </c>
    </row>
    <row r="762" spans="1:10" ht="25.5" x14ac:dyDescent="0.2">
      <c r="A762" s="75" t="s">
        <v>38</v>
      </c>
      <c r="B762" s="14" t="s">
        <v>897</v>
      </c>
      <c r="C762" s="75" t="s">
        <v>22</v>
      </c>
      <c r="D762" s="75" t="s">
        <v>898</v>
      </c>
      <c r="E762" s="265" t="s">
        <v>84</v>
      </c>
      <c r="F762" s="265"/>
      <c r="G762" s="15" t="s">
        <v>234</v>
      </c>
      <c r="H762" s="16">
        <v>2</v>
      </c>
      <c r="I762" s="17">
        <v>12.8</v>
      </c>
      <c r="J762" s="17">
        <f t="shared" si="69"/>
        <v>25.6</v>
      </c>
    </row>
    <row r="763" spans="1:10" x14ac:dyDescent="0.2">
      <c r="A763" s="75" t="s">
        <v>38</v>
      </c>
      <c r="B763" s="14" t="s">
        <v>899</v>
      </c>
      <c r="C763" s="75" t="s">
        <v>840</v>
      </c>
      <c r="D763" s="75" t="s">
        <v>900</v>
      </c>
      <c r="E763" s="265" t="s">
        <v>84</v>
      </c>
      <c r="F763" s="265"/>
      <c r="G763" s="15" t="s">
        <v>234</v>
      </c>
      <c r="H763" s="16">
        <v>12</v>
      </c>
      <c r="I763" s="17">
        <v>8.9499999999999993</v>
      </c>
      <c r="J763" s="17">
        <f t="shared" si="69"/>
        <v>107.4</v>
      </c>
    </row>
    <row r="764" spans="1:10" ht="25.5" x14ac:dyDescent="0.2">
      <c r="A764" s="75" t="s">
        <v>38</v>
      </c>
      <c r="B764" s="14" t="s">
        <v>901</v>
      </c>
      <c r="C764" s="75" t="s">
        <v>22</v>
      </c>
      <c r="D764" s="75" t="s">
        <v>902</v>
      </c>
      <c r="E764" s="265" t="s">
        <v>84</v>
      </c>
      <c r="F764" s="265"/>
      <c r="G764" s="15" t="s">
        <v>234</v>
      </c>
      <c r="H764" s="16">
        <v>20</v>
      </c>
      <c r="I764" s="17">
        <v>1.75</v>
      </c>
      <c r="J764" s="17">
        <f t="shared" si="69"/>
        <v>35</v>
      </c>
    </row>
    <row r="765" spans="1:10" ht="25.5" x14ac:dyDescent="0.2">
      <c r="A765" s="75" t="s">
        <v>38</v>
      </c>
      <c r="B765" s="14" t="s">
        <v>903</v>
      </c>
      <c r="C765" s="75" t="s">
        <v>70</v>
      </c>
      <c r="D765" s="75" t="s">
        <v>904</v>
      </c>
      <c r="E765" s="265" t="s">
        <v>84</v>
      </c>
      <c r="F765" s="265"/>
      <c r="G765" s="15" t="s">
        <v>73</v>
      </c>
      <c r="H765" s="16">
        <v>60</v>
      </c>
      <c r="I765" s="17">
        <v>2.54</v>
      </c>
      <c r="J765" s="17">
        <f t="shared" si="69"/>
        <v>152.4</v>
      </c>
    </row>
    <row r="766" spans="1:10" x14ac:dyDescent="0.2">
      <c r="A766" s="75" t="s">
        <v>38</v>
      </c>
      <c r="B766" s="14" t="s">
        <v>905</v>
      </c>
      <c r="C766" s="75" t="s">
        <v>70</v>
      </c>
      <c r="D766" s="75" t="s">
        <v>906</v>
      </c>
      <c r="E766" s="265" t="s">
        <v>84</v>
      </c>
      <c r="F766" s="265"/>
      <c r="G766" s="15" t="s">
        <v>73</v>
      </c>
      <c r="H766" s="16">
        <v>30</v>
      </c>
      <c r="I766" s="17">
        <v>7.9</v>
      </c>
      <c r="J766" s="17">
        <f t="shared" si="69"/>
        <v>237</v>
      </c>
    </row>
    <row r="767" spans="1:10" ht="25.5" x14ac:dyDescent="0.2">
      <c r="A767" s="75" t="s">
        <v>38</v>
      </c>
      <c r="B767" s="14" t="s">
        <v>907</v>
      </c>
      <c r="C767" s="75" t="s">
        <v>22</v>
      </c>
      <c r="D767" s="75" t="s">
        <v>908</v>
      </c>
      <c r="E767" s="265" t="s">
        <v>84</v>
      </c>
      <c r="F767" s="265"/>
      <c r="G767" s="15" t="s">
        <v>90</v>
      </c>
      <c r="H767" s="16">
        <v>200</v>
      </c>
      <c r="I767" s="17">
        <v>2.31</v>
      </c>
      <c r="J767" s="17">
        <f t="shared" si="69"/>
        <v>462</v>
      </c>
    </row>
    <row r="768" spans="1:10" ht="25.5" x14ac:dyDescent="0.2">
      <c r="A768" s="75" t="s">
        <v>38</v>
      </c>
      <c r="B768" s="14" t="s">
        <v>907</v>
      </c>
      <c r="C768" s="75" t="s">
        <v>22</v>
      </c>
      <c r="D768" s="75" t="s">
        <v>908</v>
      </c>
      <c r="E768" s="265" t="s">
        <v>84</v>
      </c>
      <c r="F768" s="265"/>
      <c r="G768" s="15" t="s">
        <v>90</v>
      </c>
      <c r="H768" s="16">
        <v>100</v>
      </c>
      <c r="I768" s="17">
        <v>2.31</v>
      </c>
      <c r="J768" s="17">
        <f t="shared" si="69"/>
        <v>231</v>
      </c>
    </row>
    <row r="769" spans="1:10" ht="25.5" x14ac:dyDescent="0.2">
      <c r="A769" s="75" t="s">
        <v>38</v>
      </c>
      <c r="B769" s="14" t="s">
        <v>907</v>
      </c>
      <c r="C769" s="75" t="s">
        <v>22</v>
      </c>
      <c r="D769" s="75" t="s">
        <v>908</v>
      </c>
      <c r="E769" s="265" t="s">
        <v>84</v>
      </c>
      <c r="F769" s="265"/>
      <c r="G769" s="15" t="s">
        <v>90</v>
      </c>
      <c r="H769" s="16">
        <v>100</v>
      </c>
      <c r="I769" s="17">
        <v>2.31</v>
      </c>
      <c r="J769" s="17">
        <f t="shared" si="69"/>
        <v>231</v>
      </c>
    </row>
    <row r="770" spans="1:10" ht="25.5" x14ac:dyDescent="0.2">
      <c r="A770" s="75" t="s">
        <v>38</v>
      </c>
      <c r="B770" s="14" t="s">
        <v>909</v>
      </c>
      <c r="C770" s="75" t="s">
        <v>22</v>
      </c>
      <c r="D770" s="75" t="s">
        <v>910</v>
      </c>
      <c r="E770" s="265" t="s">
        <v>84</v>
      </c>
      <c r="F770" s="265"/>
      <c r="G770" s="15" t="s">
        <v>90</v>
      </c>
      <c r="H770" s="16">
        <v>100</v>
      </c>
      <c r="I770" s="17">
        <v>4.1399999999999997</v>
      </c>
      <c r="J770" s="17">
        <f t="shared" si="69"/>
        <v>414</v>
      </c>
    </row>
    <row r="771" spans="1:10" ht="25.5" x14ac:dyDescent="0.2">
      <c r="A771" s="75" t="s">
        <v>38</v>
      </c>
      <c r="B771" s="14" t="s">
        <v>909</v>
      </c>
      <c r="C771" s="75" t="s">
        <v>22</v>
      </c>
      <c r="D771" s="75" t="s">
        <v>910</v>
      </c>
      <c r="E771" s="265" t="s">
        <v>84</v>
      </c>
      <c r="F771" s="265"/>
      <c r="G771" s="15" t="s">
        <v>90</v>
      </c>
      <c r="H771" s="16">
        <v>100</v>
      </c>
      <c r="I771" s="17">
        <v>4.1399999999999997</v>
      </c>
      <c r="J771" s="17">
        <f t="shared" si="69"/>
        <v>414</v>
      </c>
    </row>
    <row r="772" spans="1:10" x14ac:dyDescent="0.2">
      <c r="A772" s="75" t="s">
        <v>38</v>
      </c>
      <c r="B772" s="14" t="s">
        <v>911</v>
      </c>
      <c r="C772" s="75" t="s">
        <v>70</v>
      </c>
      <c r="D772" s="75" t="s">
        <v>912</v>
      </c>
      <c r="E772" s="265" t="s">
        <v>84</v>
      </c>
      <c r="F772" s="265"/>
      <c r="G772" s="15" t="s">
        <v>120</v>
      </c>
      <c r="H772" s="16">
        <v>100</v>
      </c>
      <c r="I772" s="17">
        <v>0.56999999999999995</v>
      </c>
      <c r="J772" s="17">
        <f t="shared" si="69"/>
        <v>57</v>
      </c>
    </row>
    <row r="773" spans="1:10" x14ac:dyDescent="0.2">
      <c r="A773" s="75" t="s">
        <v>38</v>
      </c>
      <c r="B773" s="14" t="s">
        <v>913</v>
      </c>
      <c r="C773" s="75" t="s">
        <v>22</v>
      </c>
      <c r="D773" s="75" t="s">
        <v>914</v>
      </c>
      <c r="E773" s="265" t="s">
        <v>84</v>
      </c>
      <c r="F773" s="265"/>
      <c r="G773" s="15" t="s">
        <v>90</v>
      </c>
      <c r="H773" s="16">
        <v>24</v>
      </c>
      <c r="I773" s="17">
        <v>8.8800000000000008</v>
      </c>
      <c r="J773" s="17">
        <f t="shared" si="69"/>
        <v>213.12</v>
      </c>
    </row>
    <row r="774" spans="1:10" x14ac:dyDescent="0.2">
      <c r="A774" s="75" t="s">
        <v>38</v>
      </c>
      <c r="B774" s="14" t="s">
        <v>915</v>
      </c>
      <c r="C774" s="75" t="s">
        <v>22</v>
      </c>
      <c r="D774" s="75" t="s">
        <v>916</v>
      </c>
      <c r="E774" s="265" t="s">
        <v>84</v>
      </c>
      <c r="F774" s="265"/>
      <c r="G774" s="15" t="s">
        <v>234</v>
      </c>
      <c r="H774" s="16">
        <v>8</v>
      </c>
      <c r="I774" s="17">
        <v>1.9</v>
      </c>
      <c r="J774" s="17">
        <f t="shared" si="69"/>
        <v>15.2</v>
      </c>
    </row>
    <row r="775" spans="1:10" ht="25.5" x14ac:dyDescent="0.2">
      <c r="A775" s="75" t="s">
        <v>38</v>
      </c>
      <c r="B775" s="14" t="s">
        <v>917</v>
      </c>
      <c r="C775" s="75" t="s">
        <v>22</v>
      </c>
      <c r="D775" s="75" t="s">
        <v>918</v>
      </c>
      <c r="E775" s="265" t="s">
        <v>84</v>
      </c>
      <c r="F775" s="265"/>
      <c r="G775" s="15" t="s">
        <v>234</v>
      </c>
      <c r="H775" s="16">
        <v>4</v>
      </c>
      <c r="I775" s="17">
        <v>3.46</v>
      </c>
      <c r="J775" s="17">
        <f t="shared" si="69"/>
        <v>13.84</v>
      </c>
    </row>
    <row r="776" spans="1:10" ht="25.5" x14ac:dyDescent="0.2">
      <c r="A776" s="75" t="s">
        <v>38</v>
      </c>
      <c r="B776" s="14" t="s">
        <v>405</v>
      </c>
      <c r="C776" s="75" t="s">
        <v>22</v>
      </c>
      <c r="D776" s="75" t="s">
        <v>406</v>
      </c>
      <c r="E776" s="265" t="s">
        <v>84</v>
      </c>
      <c r="F776" s="265"/>
      <c r="G776" s="15" t="s">
        <v>234</v>
      </c>
      <c r="H776" s="16">
        <v>6</v>
      </c>
      <c r="I776" s="17">
        <v>9</v>
      </c>
      <c r="J776" s="17">
        <f t="shared" si="69"/>
        <v>54</v>
      </c>
    </row>
    <row r="777" spans="1:10" x14ac:dyDescent="0.2">
      <c r="A777" s="75" t="s">
        <v>38</v>
      </c>
      <c r="B777" s="14" t="s">
        <v>407</v>
      </c>
      <c r="C777" s="75" t="s">
        <v>70</v>
      </c>
      <c r="D777" s="75" t="s">
        <v>408</v>
      </c>
      <c r="E777" s="265" t="s">
        <v>84</v>
      </c>
      <c r="F777" s="265"/>
      <c r="G777" s="15" t="s">
        <v>120</v>
      </c>
      <c r="H777" s="16">
        <v>8</v>
      </c>
      <c r="I777" s="17">
        <v>12.6</v>
      </c>
      <c r="J777" s="17">
        <f t="shared" si="69"/>
        <v>100.8</v>
      </c>
    </row>
    <row r="778" spans="1:10" ht="25.5" x14ac:dyDescent="0.2">
      <c r="A778" s="75" t="s">
        <v>38</v>
      </c>
      <c r="B778" s="14" t="s">
        <v>409</v>
      </c>
      <c r="C778" s="75" t="s">
        <v>22</v>
      </c>
      <c r="D778" s="75" t="s">
        <v>410</v>
      </c>
      <c r="E778" s="265" t="s">
        <v>84</v>
      </c>
      <c r="F778" s="265"/>
      <c r="G778" s="15" t="s">
        <v>234</v>
      </c>
      <c r="H778" s="16">
        <v>2</v>
      </c>
      <c r="I778" s="17">
        <v>74.33</v>
      </c>
      <c r="J778" s="17">
        <f t="shared" si="69"/>
        <v>148.66</v>
      </c>
    </row>
    <row r="779" spans="1:10" ht="25.5" x14ac:dyDescent="0.2">
      <c r="A779" s="75" t="s">
        <v>38</v>
      </c>
      <c r="B779" s="14" t="s">
        <v>919</v>
      </c>
      <c r="C779" s="75" t="s">
        <v>22</v>
      </c>
      <c r="D779" s="75" t="s">
        <v>920</v>
      </c>
      <c r="E779" s="265" t="s">
        <v>84</v>
      </c>
      <c r="F779" s="265"/>
      <c r="G779" s="15" t="s">
        <v>234</v>
      </c>
      <c r="H779" s="16">
        <v>12</v>
      </c>
      <c r="I779" s="17">
        <v>366.15</v>
      </c>
      <c r="J779" s="17">
        <f t="shared" si="69"/>
        <v>4393.8</v>
      </c>
    </row>
    <row r="780" spans="1:10" ht="25.5" x14ac:dyDescent="0.2">
      <c r="A780" s="75" t="s">
        <v>38</v>
      </c>
      <c r="B780" s="14" t="s">
        <v>921</v>
      </c>
      <c r="C780" s="75" t="s">
        <v>22</v>
      </c>
      <c r="D780" s="75" t="s">
        <v>922</v>
      </c>
      <c r="E780" s="265" t="s">
        <v>84</v>
      </c>
      <c r="F780" s="265"/>
      <c r="G780" s="15" t="s">
        <v>234</v>
      </c>
      <c r="H780" s="16">
        <v>3</v>
      </c>
      <c r="I780" s="17">
        <v>35.369999999999997</v>
      </c>
      <c r="J780" s="17">
        <f t="shared" si="69"/>
        <v>106.11</v>
      </c>
    </row>
    <row r="781" spans="1:10" x14ac:dyDescent="0.2">
      <c r="A781" s="75" t="s">
        <v>38</v>
      </c>
      <c r="B781" s="14" t="s">
        <v>923</v>
      </c>
      <c r="C781" s="75" t="s">
        <v>840</v>
      </c>
      <c r="D781" s="75" t="s">
        <v>924</v>
      </c>
      <c r="E781" s="265" t="s">
        <v>84</v>
      </c>
      <c r="F781" s="265"/>
      <c r="G781" s="15" t="s">
        <v>234</v>
      </c>
      <c r="H781" s="16">
        <v>2</v>
      </c>
      <c r="I781" s="17">
        <v>139</v>
      </c>
      <c r="J781" s="17">
        <f t="shared" ref="J781:J783" si="70">TRUNC(H781*I781,2)</f>
        <v>278</v>
      </c>
    </row>
    <row r="782" spans="1:10" ht="38.25" x14ac:dyDescent="0.2">
      <c r="A782" s="75" t="s">
        <v>38</v>
      </c>
      <c r="B782" s="14" t="s">
        <v>925</v>
      </c>
      <c r="C782" s="75" t="s">
        <v>22</v>
      </c>
      <c r="D782" s="75" t="s">
        <v>926</v>
      </c>
      <c r="E782" s="265" t="s">
        <v>84</v>
      </c>
      <c r="F782" s="265"/>
      <c r="G782" s="15" t="s">
        <v>234</v>
      </c>
      <c r="H782" s="16">
        <v>2</v>
      </c>
      <c r="I782" s="17">
        <v>96.45</v>
      </c>
      <c r="J782" s="17">
        <f t="shared" si="70"/>
        <v>192.9</v>
      </c>
    </row>
    <row r="783" spans="1:10" ht="26.25" thickBot="1" x14ac:dyDescent="0.25">
      <c r="A783" s="75" t="s">
        <v>38</v>
      </c>
      <c r="B783" s="14" t="s">
        <v>411</v>
      </c>
      <c r="C783" s="75" t="s">
        <v>22</v>
      </c>
      <c r="D783" s="75" t="s">
        <v>412</v>
      </c>
      <c r="E783" s="265" t="s">
        <v>84</v>
      </c>
      <c r="F783" s="265"/>
      <c r="G783" s="15" t="s">
        <v>234</v>
      </c>
      <c r="H783" s="16">
        <v>25</v>
      </c>
      <c r="I783" s="17">
        <v>430.18</v>
      </c>
      <c r="J783" s="17">
        <f t="shared" si="70"/>
        <v>10754.5</v>
      </c>
    </row>
    <row r="784" spans="1:10" ht="15" thickTop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</row>
    <row r="785" spans="1:10" x14ac:dyDescent="0.2">
      <c r="A785" s="267" t="s">
        <v>927</v>
      </c>
      <c r="B785" s="249"/>
      <c r="C785" s="249"/>
      <c r="D785" s="249"/>
      <c r="E785" s="249"/>
      <c r="F785" s="249"/>
      <c r="G785" s="249"/>
      <c r="H785" s="249"/>
      <c r="I785" s="249"/>
      <c r="J785" s="249"/>
    </row>
    <row r="786" spans="1:10" ht="15" x14ac:dyDescent="0.2">
      <c r="A786" s="76"/>
      <c r="B786" s="79" t="s">
        <v>9</v>
      </c>
      <c r="C786" s="76" t="s">
        <v>10</v>
      </c>
      <c r="D786" s="76" t="s">
        <v>11</v>
      </c>
      <c r="E786" s="262" t="s">
        <v>12</v>
      </c>
      <c r="F786" s="262"/>
      <c r="G786" s="80" t="s">
        <v>13</v>
      </c>
      <c r="H786" s="79" t="s">
        <v>14</v>
      </c>
      <c r="I786" s="79" t="s">
        <v>1550</v>
      </c>
      <c r="J786" s="79" t="s">
        <v>1551</v>
      </c>
    </row>
    <row r="787" spans="1:10" ht="25.5" x14ac:dyDescent="0.2">
      <c r="A787" s="77" t="s">
        <v>15</v>
      </c>
      <c r="B787" s="5" t="s">
        <v>928</v>
      </c>
      <c r="C787" s="77" t="s">
        <v>48</v>
      </c>
      <c r="D787" s="77" t="s">
        <v>929</v>
      </c>
      <c r="E787" s="263" t="s">
        <v>50</v>
      </c>
      <c r="F787" s="263"/>
      <c r="G787" s="6" t="s">
        <v>930</v>
      </c>
      <c r="H787" s="7">
        <v>1</v>
      </c>
      <c r="I787" s="8">
        <f>+TRUNC(J796,2)</f>
        <v>1.49</v>
      </c>
      <c r="J787" s="8">
        <f>+I787</f>
        <v>1.49</v>
      </c>
    </row>
    <row r="788" spans="1:10" ht="15" x14ac:dyDescent="0.2">
      <c r="A788" s="262" t="s">
        <v>52</v>
      </c>
      <c r="B788" s="255" t="s">
        <v>9</v>
      </c>
      <c r="C788" s="262" t="s">
        <v>10</v>
      </c>
      <c r="D788" s="262" t="s">
        <v>53</v>
      </c>
      <c r="E788" s="255" t="s">
        <v>54</v>
      </c>
      <c r="F788" s="264" t="s">
        <v>55</v>
      </c>
      <c r="G788" s="255"/>
      <c r="H788" s="264" t="s">
        <v>56</v>
      </c>
      <c r="I788" s="255"/>
      <c r="J788" s="255" t="s">
        <v>57</v>
      </c>
    </row>
    <row r="789" spans="1:10" ht="15" x14ac:dyDescent="0.2">
      <c r="A789" s="255"/>
      <c r="B789" s="255"/>
      <c r="C789" s="255"/>
      <c r="D789" s="255"/>
      <c r="E789" s="255"/>
      <c r="F789" s="79" t="s">
        <v>58</v>
      </c>
      <c r="G789" s="79" t="s">
        <v>59</v>
      </c>
      <c r="H789" s="79" t="s">
        <v>58</v>
      </c>
      <c r="I789" s="79" t="s">
        <v>59</v>
      </c>
      <c r="J789" s="255"/>
    </row>
    <row r="790" spans="1:10" x14ac:dyDescent="0.2">
      <c r="A790" s="75" t="s">
        <v>38</v>
      </c>
      <c r="B790" s="14" t="s">
        <v>931</v>
      </c>
      <c r="C790" s="75" t="s">
        <v>48</v>
      </c>
      <c r="D790" s="75" t="s">
        <v>932</v>
      </c>
      <c r="E790" s="16">
        <v>3</v>
      </c>
      <c r="F790" s="17">
        <v>0.86</v>
      </c>
      <c r="G790" s="17">
        <v>0.14000000000000001</v>
      </c>
      <c r="H790" s="81">
        <v>252.922</v>
      </c>
      <c r="I790" s="81">
        <v>75.629400000000004</v>
      </c>
      <c r="J790" s="81">
        <f>+E790*(F790*H790+G790*I790)</f>
        <v>684.30310800000007</v>
      </c>
    </row>
    <row r="791" spans="1:10" x14ac:dyDescent="0.2">
      <c r="A791" s="256"/>
      <c r="B791" s="256"/>
      <c r="C791" s="256"/>
      <c r="D791" s="256"/>
      <c r="E791" s="256"/>
      <c r="F791" s="256"/>
      <c r="G791" s="256" t="s">
        <v>62</v>
      </c>
      <c r="H791" s="256"/>
      <c r="I791" s="256"/>
      <c r="J791" s="18">
        <f>+J790</f>
        <v>684.30310800000007</v>
      </c>
    </row>
    <row r="792" spans="1:10" x14ac:dyDescent="0.2">
      <c r="A792" s="256"/>
      <c r="B792" s="256"/>
      <c r="C792" s="256"/>
      <c r="D792" s="256"/>
      <c r="E792" s="256"/>
      <c r="F792" s="256"/>
      <c r="G792" s="256" t="s">
        <v>63</v>
      </c>
      <c r="H792" s="256"/>
      <c r="I792" s="256"/>
      <c r="J792" s="18">
        <f>+J791</f>
        <v>684.30310800000007</v>
      </c>
    </row>
    <row r="793" spans="1:10" x14ac:dyDescent="0.2">
      <c r="A793" s="256"/>
      <c r="B793" s="256"/>
      <c r="C793" s="256"/>
      <c r="D793" s="256"/>
      <c r="E793" s="256"/>
      <c r="F793" s="256"/>
      <c r="G793" s="256" t="s">
        <v>64</v>
      </c>
      <c r="H793" s="256"/>
      <c r="I793" s="256"/>
      <c r="J793" s="18">
        <v>0</v>
      </c>
    </row>
    <row r="794" spans="1:10" x14ac:dyDescent="0.2">
      <c r="A794" s="256"/>
      <c r="B794" s="256"/>
      <c r="C794" s="256"/>
      <c r="D794" s="256"/>
      <c r="E794" s="256"/>
      <c r="F794" s="256"/>
      <c r="G794" s="256" t="s">
        <v>65</v>
      </c>
      <c r="H794" s="256"/>
      <c r="I794" s="256"/>
      <c r="J794" s="18">
        <v>0</v>
      </c>
    </row>
    <row r="795" spans="1:10" x14ac:dyDescent="0.2">
      <c r="A795" s="256"/>
      <c r="B795" s="256"/>
      <c r="C795" s="256"/>
      <c r="D795" s="256"/>
      <c r="E795" s="256"/>
      <c r="F795" s="256"/>
      <c r="G795" s="256" t="s">
        <v>66</v>
      </c>
      <c r="H795" s="256"/>
      <c r="I795" s="256"/>
      <c r="J795" s="18">
        <v>457.16</v>
      </c>
    </row>
    <row r="796" spans="1:10" ht="15" thickBot="1" x14ac:dyDescent="0.25">
      <c r="A796" s="256"/>
      <c r="B796" s="256"/>
      <c r="C796" s="256"/>
      <c r="D796" s="256"/>
      <c r="E796" s="256"/>
      <c r="F796" s="256"/>
      <c r="G796" s="256" t="s">
        <v>67</v>
      </c>
      <c r="H796" s="256"/>
      <c r="I796" s="256"/>
      <c r="J796" s="18">
        <f>+J792/J795</f>
        <v>1.4968569166156269</v>
      </c>
    </row>
    <row r="797" spans="1:10" ht="15" thickTop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</row>
    <row r="798" spans="1:10" ht="15" x14ac:dyDescent="0.2">
      <c r="A798" s="76"/>
      <c r="B798" s="79" t="s">
        <v>9</v>
      </c>
      <c r="C798" s="76" t="s">
        <v>10</v>
      </c>
      <c r="D798" s="76" t="s">
        <v>11</v>
      </c>
      <c r="E798" s="262" t="s">
        <v>12</v>
      </c>
      <c r="F798" s="262"/>
      <c r="G798" s="80" t="s">
        <v>13</v>
      </c>
      <c r="H798" s="79" t="s">
        <v>14</v>
      </c>
      <c r="I798" s="79" t="s">
        <v>1550</v>
      </c>
      <c r="J798" s="79" t="s">
        <v>1551</v>
      </c>
    </row>
    <row r="799" spans="1:10" ht="38.25" x14ac:dyDescent="0.2">
      <c r="A799" s="77" t="s">
        <v>15</v>
      </c>
      <c r="B799" s="5" t="s">
        <v>933</v>
      </c>
      <c r="C799" s="77" t="s">
        <v>48</v>
      </c>
      <c r="D799" s="77" t="s">
        <v>177</v>
      </c>
      <c r="E799" s="263" t="s">
        <v>50</v>
      </c>
      <c r="F799" s="263"/>
      <c r="G799" s="6" t="s">
        <v>133</v>
      </c>
      <c r="H799" s="7">
        <v>1</v>
      </c>
      <c r="I799" s="8">
        <f>TRUNC(J810+J812,2)</f>
        <v>9.7100000000000009</v>
      </c>
      <c r="J799" s="8">
        <f>+I799</f>
        <v>9.7100000000000009</v>
      </c>
    </row>
    <row r="800" spans="1:10" ht="15" x14ac:dyDescent="0.2">
      <c r="A800" s="262" t="s">
        <v>52</v>
      </c>
      <c r="B800" s="255" t="s">
        <v>9</v>
      </c>
      <c r="C800" s="262" t="s">
        <v>10</v>
      </c>
      <c r="D800" s="262" t="s">
        <v>53</v>
      </c>
      <c r="E800" s="255" t="s">
        <v>54</v>
      </c>
      <c r="F800" s="264" t="s">
        <v>55</v>
      </c>
      <c r="G800" s="255"/>
      <c r="H800" s="264" t="s">
        <v>56</v>
      </c>
      <c r="I800" s="255"/>
      <c r="J800" s="255" t="s">
        <v>57</v>
      </c>
    </row>
    <row r="801" spans="1:10" ht="15" x14ac:dyDescent="0.2">
      <c r="A801" s="255"/>
      <c r="B801" s="255"/>
      <c r="C801" s="255"/>
      <c r="D801" s="255"/>
      <c r="E801" s="255"/>
      <c r="F801" s="79" t="s">
        <v>58</v>
      </c>
      <c r="G801" s="79" t="s">
        <v>59</v>
      </c>
      <c r="H801" s="79" t="s">
        <v>58</v>
      </c>
      <c r="I801" s="79" t="s">
        <v>59</v>
      </c>
      <c r="J801" s="255"/>
    </row>
    <row r="802" spans="1:10" ht="25.5" x14ac:dyDescent="0.2">
      <c r="A802" s="75" t="s">
        <v>38</v>
      </c>
      <c r="B802" s="14" t="s">
        <v>934</v>
      </c>
      <c r="C802" s="75" t="s">
        <v>48</v>
      </c>
      <c r="D802" s="75" t="s">
        <v>935</v>
      </c>
      <c r="E802" s="16">
        <v>1</v>
      </c>
      <c r="F802" s="17">
        <v>1</v>
      </c>
      <c r="G802" s="17">
        <v>0</v>
      </c>
      <c r="H802" s="81">
        <v>134.00640000000001</v>
      </c>
      <c r="I802" s="81">
        <v>68.382400000000004</v>
      </c>
      <c r="J802" s="81">
        <f>+E802*(F802*H802+G802*I802)</f>
        <v>134.00640000000001</v>
      </c>
    </row>
    <row r="803" spans="1:10" x14ac:dyDescent="0.2">
      <c r="A803" s="256"/>
      <c r="B803" s="256"/>
      <c r="C803" s="256"/>
      <c r="D803" s="256"/>
      <c r="E803" s="256"/>
      <c r="F803" s="256"/>
      <c r="G803" s="256" t="s">
        <v>62</v>
      </c>
      <c r="H803" s="256"/>
      <c r="I803" s="256"/>
      <c r="J803" s="18">
        <f>+J802</f>
        <v>134.00640000000001</v>
      </c>
    </row>
    <row r="804" spans="1:10" ht="15" x14ac:dyDescent="0.2">
      <c r="A804" s="76" t="s">
        <v>123</v>
      </c>
      <c r="B804" s="79" t="s">
        <v>9</v>
      </c>
      <c r="C804" s="76" t="s">
        <v>10</v>
      </c>
      <c r="D804" s="76" t="s">
        <v>124</v>
      </c>
      <c r="E804" s="79" t="s">
        <v>54</v>
      </c>
      <c r="F804" s="255" t="s">
        <v>125</v>
      </c>
      <c r="G804" s="255"/>
      <c r="H804" s="255"/>
      <c r="I804" s="255"/>
      <c r="J804" s="79" t="s">
        <v>57</v>
      </c>
    </row>
    <row r="805" spans="1:10" x14ac:dyDescent="0.2">
      <c r="A805" s="75" t="s">
        <v>38</v>
      </c>
      <c r="B805" s="14" t="s">
        <v>126</v>
      </c>
      <c r="C805" s="75" t="s">
        <v>48</v>
      </c>
      <c r="D805" s="75" t="s">
        <v>127</v>
      </c>
      <c r="E805" s="16">
        <v>1</v>
      </c>
      <c r="F805" s="75"/>
      <c r="G805" s="75"/>
      <c r="H805" s="75"/>
      <c r="I805" s="81">
        <v>18.741099999999999</v>
      </c>
      <c r="J805" s="81">
        <f>+I805*E805</f>
        <v>18.741099999999999</v>
      </c>
    </row>
    <row r="806" spans="1:10" x14ac:dyDescent="0.2">
      <c r="A806" s="256"/>
      <c r="B806" s="256"/>
      <c r="C806" s="256"/>
      <c r="D806" s="256"/>
      <c r="E806" s="256"/>
      <c r="F806" s="256"/>
      <c r="G806" s="256" t="s">
        <v>128</v>
      </c>
      <c r="H806" s="256"/>
      <c r="I806" s="256"/>
      <c r="J806" s="18">
        <f>+J805</f>
        <v>18.741099999999999</v>
      </c>
    </row>
    <row r="807" spans="1:10" x14ac:dyDescent="0.2">
      <c r="A807" s="256"/>
      <c r="B807" s="256"/>
      <c r="C807" s="256"/>
      <c r="D807" s="256"/>
      <c r="E807" s="256"/>
      <c r="F807" s="256"/>
      <c r="G807" s="256" t="s">
        <v>129</v>
      </c>
      <c r="H807" s="256"/>
      <c r="I807" s="256"/>
      <c r="J807" s="18">
        <v>0</v>
      </c>
    </row>
    <row r="808" spans="1:10" x14ac:dyDescent="0.2">
      <c r="A808" s="256"/>
      <c r="B808" s="256"/>
      <c r="C808" s="256"/>
      <c r="D808" s="256"/>
      <c r="E808" s="256"/>
      <c r="F808" s="256"/>
      <c r="G808" s="256" t="s">
        <v>63</v>
      </c>
      <c r="H808" s="256"/>
      <c r="I808" s="256"/>
      <c r="J808" s="18">
        <f>+J806+J803</f>
        <v>152.7475</v>
      </c>
    </row>
    <row r="809" spans="1:10" x14ac:dyDescent="0.2">
      <c r="A809" s="256"/>
      <c r="B809" s="256"/>
      <c r="C809" s="256"/>
      <c r="D809" s="256"/>
      <c r="E809" s="256"/>
      <c r="F809" s="256"/>
      <c r="G809" s="256" t="s">
        <v>64</v>
      </c>
      <c r="H809" s="256"/>
      <c r="I809" s="256"/>
      <c r="J809" s="18">
        <v>1.43E-2</v>
      </c>
    </row>
    <row r="810" spans="1:10" x14ac:dyDescent="0.2">
      <c r="A810" s="256"/>
      <c r="B810" s="256"/>
      <c r="C810" s="256"/>
      <c r="D810" s="256"/>
      <c r="E810" s="256"/>
      <c r="F810" s="256"/>
      <c r="G810" s="256" t="s">
        <v>65</v>
      </c>
      <c r="H810" s="256"/>
      <c r="I810" s="256"/>
      <c r="J810" s="18">
        <v>0.1366</v>
      </c>
    </row>
    <row r="811" spans="1:10" x14ac:dyDescent="0.2">
      <c r="A811" s="256"/>
      <c r="B811" s="256"/>
      <c r="C811" s="256"/>
      <c r="D811" s="256"/>
      <c r="E811" s="256"/>
      <c r="F811" s="256"/>
      <c r="G811" s="256" t="s">
        <v>66</v>
      </c>
      <c r="H811" s="256"/>
      <c r="I811" s="256"/>
      <c r="J811" s="18">
        <v>15.94</v>
      </c>
    </row>
    <row r="812" spans="1:10" ht="15" thickBot="1" x14ac:dyDescent="0.25">
      <c r="A812" s="256"/>
      <c r="B812" s="256"/>
      <c r="C812" s="256"/>
      <c r="D812" s="256"/>
      <c r="E812" s="256"/>
      <c r="F812" s="256"/>
      <c r="G812" s="256" t="s">
        <v>67</v>
      </c>
      <c r="H812" s="256"/>
      <c r="I812" s="256"/>
      <c r="J812" s="18">
        <f>+J808/J811</f>
        <v>9.5826537013801758</v>
      </c>
    </row>
    <row r="813" spans="1:10" ht="15" thickTop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</row>
    <row r="814" spans="1:10" ht="15" x14ac:dyDescent="0.2">
      <c r="A814" s="76"/>
      <c r="B814" s="79" t="s">
        <v>9</v>
      </c>
      <c r="C814" s="76" t="s">
        <v>10</v>
      </c>
      <c r="D814" s="76" t="s">
        <v>11</v>
      </c>
      <c r="E814" s="262" t="s">
        <v>12</v>
      </c>
      <c r="F814" s="262"/>
      <c r="G814" s="80" t="s">
        <v>13</v>
      </c>
      <c r="H814" s="79" t="s">
        <v>14</v>
      </c>
      <c r="I814" s="79" t="s">
        <v>1550</v>
      </c>
      <c r="J814" s="79" t="s">
        <v>1551</v>
      </c>
    </row>
    <row r="815" spans="1:10" x14ac:dyDescent="0.2">
      <c r="A815" s="77" t="s">
        <v>15</v>
      </c>
      <c r="B815" s="5" t="s">
        <v>936</v>
      </c>
      <c r="C815" s="77" t="s">
        <v>22</v>
      </c>
      <c r="D815" s="77" t="s">
        <v>937</v>
      </c>
      <c r="E815" s="263" t="s">
        <v>24</v>
      </c>
      <c r="F815" s="263"/>
      <c r="G815" s="6" t="s">
        <v>25</v>
      </c>
      <c r="H815" s="7">
        <v>1</v>
      </c>
      <c r="I815" s="8"/>
      <c r="J815" s="8">
        <f>SUM(J816:J823)</f>
        <v>19.999999999999996</v>
      </c>
    </row>
    <row r="816" spans="1:10" ht="25.5" x14ac:dyDescent="0.2">
      <c r="A816" s="78" t="s">
        <v>20</v>
      </c>
      <c r="B816" s="9" t="s">
        <v>938</v>
      </c>
      <c r="C816" s="78" t="s">
        <v>22</v>
      </c>
      <c r="D816" s="78" t="s">
        <v>939</v>
      </c>
      <c r="E816" s="261" t="s">
        <v>24</v>
      </c>
      <c r="F816" s="261"/>
      <c r="G816" s="10" t="s">
        <v>25</v>
      </c>
      <c r="H816" s="11">
        <v>1</v>
      </c>
      <c r="I816" s="12">
        <v>0.11</v>
      </c>
      <c r="J816" s="12">
        <f t="shared" ref="J816:J823" si="71">TRUNC(H816*I816,2)</f>
        <v>0.11</v>
      </c>
    </row>
    <row r="817" spans="1:10" x14ac:dyDescent="0.2">
      <c r="A817" s="75" t="s">
        <v>38</v>
      </c>
      <c r="B817" s="14" t="s">
        <v>940</v>
      </c>
      <c r="C817" s="75" t="s">
        <v>22</v>
      </c>
      <c r="D817" s="75" t="s">
        <v>941</v>
      </c>
      <c r="E817" s="265" t="s">
        <v>124</v>
      </c>
      <c r="F817" s="265"/>
      <c r="G817" s="15" t="s">
        <v>25</v>
      </c>
      <c r="H817" s="16">
        <v>1</v>
      </c>
      <c r="I817" s="17">
        <v>12.16</v>
      </c>
      <c r="J817" s="17">
        <f t="shared" si="71"/>
        <v>12.16</v>
      </c>
    </row>
    <row r="818" spans="1:10" x14ac:dyDescent="0.2">
      <c r="A818" s="75" t="s">
        <v>38</v>
      </c>
      <c r="B818" s="14" t="s">
        <v>942</v>
      </c>
      <c r="C818" s="75" t="s">
        <v>22</v>
      </c>
      <c r="D818" s="75" t="s">
        <v>943</v>
      </c>
      <c r="E818" s="265" t="s">
        <v>944</v>
      </c>
      <c r="F818" s="265"/>
      <c r="G818" s="15" t="s">
        <v>25</v>
      </c>
      <c r="H818" s="16">
        <v>1</v>
      </c>
      <c r="I818" s="17">
        <v>3.84</v>
      </c>
      <c r="J818" s="17">
        <f t="shared" si="71"/>
        <v>3.84</v>
      </c>
    </row>
    <row r="819" spans="1:10" ht="25.5" x14ac:dyDescent="0.2">
      <c r="A819" s="75" t="s">
        <v>38</v>
      </c>
      <c r="B819" s="14" t="s">
        <v>945</v>
      </c>
      <c r="C819" s="75" t="s">
        <v>22</v>
      </c>
      <c r="D819" s="75" t="s">
        <v>946</v>
      </c>
      <c r="E819" s="265" t="s">
        <v>41</v>
      </c>
      <c r="F819" s="265"/>
      <c r="G819" s="15" t="s">
        <v>25</v>
      </c>
      <c r="H819" s="16">
        <v>1</v>
      </c>
      <c r="I819" s="17">
        <v>1.0900000000000001</v>
      </c>
      <c r="J819" s="17">
        <f t="shared" si="71"/>
        <v>1.0900000000000001</v>
      </c>
    </row>
    <row r="820" spans="1:10" x14ac:dyDescent="0.2">
      <c r="A820" s="75" t="s">
        <v>38</v>
      </c>
      <c r="B820" s="14" t="s">
        <v>947</v>
      </c>
      <c r="C820" s="75" t="s">
        <v>22</v>
      </c>
      <c r="D820" s="75" t="s">
        <v>948</v>
      </c>
      <c r="E820" s="265" t="s">
        <v>944</v>
      </c>
      <c r="F820" s="265"/>
      <c r="G820" s="15" t="s">
        <v>25</v>
      </c>
      <c r="H820" s="16">
        <v>1</v>
      </c>
      <c r="I820" s="17">
        <v>0.81</v>
      </c>
      <c r="J820" s="17">
        <f t="shared" si="71"/>
        <v>0.81</v>
      </c>
    </row>
    <row r="821" spans="1:10" ht="25.5" x14ac:dyDescent="0.2">
      <c r="A821" s="75" t="s">
        <v>38</v>
      </c>
      <c r="B821" s="14" t="s">
        <v>949</v>
      </c>
      <c r="C821" s="75" t="s">
        <v>22</v>
      </c>
      <c r="D821" s="75" t="s">
        <v>950</v>
      </c>
      <c r="E821" s="265" t="s">
        <v>41</v>
      </c>
      <c r="F821" s="265"/>
      <c r="G821" s="15" t="s">
        <v>25</v>
      </c>
      <c r="H821" s="16">
        <v>1</v>
      </c>
      <c r="I821" s="17">
        <v>0.74</v>
      </c>
      <c r="J821" s="17">
        <f t="shared" si="71"/>
        <v>0.74</v>
      </c>
    </row>
    <row r="822" spans="1:10" x14ac:dyDescent="0.2">
      <c r="A822" s="75" t="s">
        <v>38</v>
      </c>
      <c r="B822" s="14" t="s">
        <v>951</v>
      </c>
      <c r="C822" s="75" t="s">
        <v>22</v>
      </c>
      <c r="D822" s="75" t="s">
        <v>952</v>
      </c>
      <c r="E822" s="265" t="s">
        <v>953</v>
      </c>
      <c r="F822" s="265"/>
      <c r="G822" s="15" t="s">
        <v>25</v>
      </c>
      <c r="H822" s="16">
        <v>1</v>
      </c>
      <c r="I822" s="17">
        <v>0.06</v>
      </c>
      <c r="J822" s="17">
        <f t="shared" si="71"/>
        <v>0.06</v>
      </c>
    </row>
    <row r="823" spans="1:10" ht="15" thickBot="1" x14ac:dyDescent="0.25">
      <c r="A823" s="75" t="s">
        <v>38</v>
      </c>
      <c r="B823" s="14" t="s">
        <v>954</v>
      </c>
      <c r="C823" s="75" t="s">
        <v>22</v>
      </c>
      <c r="D823" s="75" t="s">
        <v>955</v>
      </c>
      <c r="E823" s="265" t="s">
        <v>592</v>
      </c>
      <c r="F823" s="265"/>
      <c r="G823" s="15" t="s">
        <v>25</v>
      </c>
      <c r="H823" s="16">
        <v>1</v>
      </c>
      <c r="I823" s="17">
        <v>1.19</v>
      </c>
      <c r="J823" s="17">
        <f t="shared" si="71"/>
        <v>1.19</v>
      </c>
    </row>
    <row r="824" spans="1:10" ht="15" thickTop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</row>
    <row r="825" spans="1:10" ht="15" x14ac:dyDescent="0.2">
      <c r="A825" s="76"/>
      <c r="B825" s="79" t="s">
        <v>9</v>
      </c>
      <c r="C825" s="76" t="s">
        <v>10</v>
      </c>
      <c r="D825" s="76" t="s">
        <v>11</v>
      </c>
      <c r="E825" s="262" t="s">
        <v>12</v>
      </c>
      <c r="F825" s="262"/>
      <c r="G825" s="80" t="s">
        <v>13</v>
      </c>
      <c r="H825" s="79" t="s">
        <v>14</v>
      </c>
      <c r="I825" s="79" t="s">
        <v>1550</v>
      </c>
      <c r="J825" s="79" t="s">
        <v>1551</v>
      </c>
    </row>
    <row r="826" spans="1:10" x14ac:dyDescent="0.2">
      <c r="A826" s="77" t="s">
        <v>15</v>
      </c>
      <c r="B826" s="5" t="s">
        <v>956</v>
      </c>
      <c r="C826" s="77" t="s">
        <v>22</v>
      </c>
      <c r="D826" s="77" t="s">
        <v>957</v>
      </c>
      <c r="E826" s="263" t="s">
        <v>24</v>
      </c>
      <c r="F826" s="263"/>
      <c r="G826" s="6" t="s">
        <v>25</v>
      </c>
      <c r="H826" s="7">
        <v>1</v>
      </c>
      <c r="I826" s="8"/>
      <c r="J826" s="8">
        <f>SUM(J827:J834)</f>
        <v>19.93</v>
      </c>
    </row>
    <row r="827" spans="1:10" ht="25.5" x14ac:dyDescent="0.2">
      <c r="A827" s="78" t="s">
        <v>20</v>
      </c>
      <c r="B827" s="9" t="s">
        <v>958</v>
      </c>
      <c r="C827" s="78" t="s">
        <v>22</v>
      </c>
      <c r="D827" s="78" t="s">
        <v>959</v>
      </c>
      <c r="E827" s="261" t="s">
        <v>24</v>
      </c>
      <c r="F827" s="261"/>
      <c r="G827" s="10" t="s">
        <v>25</v>
      </c>
      <c r="H827" s="11">
        <v>1</v>
      </c>
      <c r="I827" s="12">
        <v>0.14000000000000001</v>
      </c>
      <c r="J827" s="12">
        <f t="shared" ref="J827:J834" si="72">TRUNC(H827*I827,2)</f>
        <v>0.14000000000000001</v>
      </c>
    </row>
    <row r="828" spans="1:10" x14ac:dyDescent="0.2">
      <c r="A828" s="75" t="s">
        <v>38</v>
      </c>
      <c r="B828" s="14" t="s">
        <v>942</v>
      </c>
      <c r="C828" s="75" t="s">
        <v>22</v>
      </c>
      <c r="D828" s="75" t="s">
        <v>943</v>
      </c>
      <c r="E828" s="265" t="s">
        <v>944</v>
      </c>
      <c r="F828" s="265"/>
      <c r="G828" s="15" t="s">
        <v>25</v>
      </c>
      <c r="H828" s="16">
        <v>1</v>
      </c>
      <c r="I828" s="17">
        <v>3.84</v>
      </c>
      <c r="J828" s="17">
        <f t="shared" si="72"/>
        <v>3.84</v>
      </c>
    </row>
    <row r="829" spans="1:10" x14ac:dyDescent="0.2">
      <c r="A829" s="75" t="s">
        <v>38</v>
      </c>
      <c r="B829" s="14" t="s">
        <v>960</v>
      </c>
      <c r="C829" s="75" t="s">
        <v>22</v>
      </c>
      <c r="D829" s="75" t="s">
        <v>961</v>
      </c>
      <c r="E829" s="265" t="s">
        <v>124</v>
      </c>
      <c r="F829" s="265"/>
      <c r="G829" s="15" t="s">
        <v>25</v>
      </c>
      <c r="H829" s="16">
        <v>1</v>
      </c>
      <c r="I829" s="17">
        <v>12.18</v>
      </c>
      <c r="J829" s="17">
        <f t="shared" si="72"/>
        <v>12.18</v>
      </c>
    </row>
    <row r="830" spans="1:10" ht="25.5" x14ac:dyDescent="0.2">
      <c r="A830" s="75" t="s">
        <v>38</v>
      </c>
      <c r="B830" s="14" t="s">
        <v>962</v>
      </c>
      <c r="C830" s="75" t="s">
        <v>22</v>
      </c>
      <c r="D830" s="75" t="s">
        <v>963</v>
      </c>
      <c r="E830" s="265" t="s">
        <v>41</v>
      </c>
      <c r="F830" s="265"/>
      <c r="G830" s="15" t="s">
        <v>25</v>
      </c>
      <c r="H830" s="16">
        <v>1</v>
      </c>
      <c r="I830" s="17">
        <v>1.26</v>
      </c>
      <c r="J830" s="17">
        <f t="shared" si="72"/>
        <v>1.26</v>
      </c>
    </row>
    <row r="831" spans="1:10" x14ac:dyDescent="0.2">
      <c r="A831" s="75" t="s">
        <v>38</v>
      </c>
      <c r="B831" s="14" t="s">
        <v>947</v>
      </c>
      <c r="C831" s="75" t="s">
        <v>22</v>
      </c>
      <c r="D831" s="75" t="s">
        <v>948</v>
      </c>
      <c r="E831" s="265" t="s">
        <v>944</v>
      </c>
      <c r="F831" s="265"/>
      <c r="G831" s="15" t="s">
        <v>25</v>
      </c>
      <c r="H831" s="16">
        <v>1</v>
      </c>
      <c r="I831" s="17">
        <v>0.81</v>
      </c>
      <c r="J831" s="17">
        <f t="shared" si="72"/>
        <v>0.81</v>
      </c>
    </row>
    <row r="832" spans="1:10" ht="25.5" x14ac:dyDescent="0.2">
      <c r="A832" s="75" t="s">
        <v>38</v>
      </c>
      <c r="B832" s="14" t="s">
        <v>964</v>
      </c>
      <c r="C832" s="75" t="s">
        <v>22</v>
      </c>
      <c r="D832" s="75" t="s">
        <v>965</v>
      </c>
      <c r="E832" s="265" t="s">
        <v>41</v>
      </c>
      <c r="F832" s="265"/>
      <c r="G832" s="15" t="s">
        <v>25</v>
      </c>
      <c r="H832" s="16">
        <v>1</v>
      </c>
      <c r="I832" s="17">
        <v>0.45</v>
      </c>
      <c r="J832" s="17">
        <f t="shared" si="72"/>
        <v>0.45</v>
      </c>
    </row>
    <row r="833" spans="1:10" x14ac:dyDescent="0.2">
      <c r="A833" s="75" t="s">
        <v>38</v>
      </c>
      <c r="B833" s="14" t="s">
        <v>951</v>
      </c>
      <c r="C833" s="75" t="s">
        <v>22</v>
      </c>
      <c r="D833" s="75" t="s">
        <v>952</v>
      </c>
      <c r="E833" s="265" t="s">
        <v>953</v>
      </c>
      <c r="F833" s="265"/>
      <c r="G833" s="15" t="s">
        <v>25</v>
      </c>
      <c r="H833" s="16">
        <v>1</v>
      </c>
      <c r="I833" s="17">
        <v>0.06</v>
      </c>
      <c r="J833" s="17">
        <f t="shared" si="72"/>
        <v>0.06</v>
      </c>
    </row>
    <row r="834" spans="1:10" ht="15" thickBot="1" x14ac:dyDescent="0.25">
      <c r="A834" s="75" t="s">
        <v>38</v>
      </c>
      <c r="B834" s="14" t="s">
        <v>954</v>
      </c>
      <c r="C834" s="75" t="s">
        <v>22</v>
      </c>
      <c r="D834" s="75" t="s">
        <v>955</v>
      </c>
      <c r="E834" s="265" t="s">
        <v>592</v>
      </c>
      <c r="F834" s="265"/>
      <c r="G834" s="15" t="s">
        <v>25</v>
      </c>
      <c r="H834" s="16">
        <v>1</v>
      </c>
      <c r="I834" s="17">
        <v>1.19</v>
      </c>
      <c r="J834" s="17">
        <f t="shared" si="72"/>
        <v>1.19</v>
      </c>
    </row>
    <row r="835" spans="1:10" ht="15" thickTop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</row>
    <row r="836" spans="1:10" ht="15" x14ac:dyDescent="0.2">
      <c r="A836" s="76"/>
      <c r="B836" s="79" t="s">
        <v>9</v>
      </c>
      <c r="C836" s="76" t="s">
        <v>10</v>
      </c>
      <c r="D836" s="76" t="s">
        <v>11</v>
      </c>
      <c r="E836" s="262" t="s">
        <v>12</v>
      </c>
      <c r="F836" s="262"/>
      <c r="G836" s="80" t="s">
        <v>13</v>
      </c>
      <c r="H836" s="79" t="s">
        <v>14</v>
      </c>
      <c r="I836" s="79" t="s">
        <v>1550</v>
      </c>
      <c r="J836" s="79" t="s">
        <v>1551</v>
      </c>
    </row>
    <row r="837" spans="1:10" x14ac:dyDescent="0.2">
      <c r="A837" s="77" t="s">
        <v>15</v>
      </c>
      <c r="B837" s="5" t="s">
        <v>476</v>
      </c>
      <c r="C837" s="77" t="s">
        <v>22</v>
      </c>
      <c r="D837" s="77" t="s">
        <v>477</v>
      </c>
      <c r="E837" s="263" t="s">
        <v>24</v>
      </c>
      <c r="F837" s="263"/>
      <c r="G837" s="6" t="s">
        <v>25</v>
      </c>
      <c r="H837" s="7">
        <v>1</v>
      </c>
      <c r="I837" s="8"/>
      <c r="J837" s="8">
        <f>SUM(J838:J845)</f>
        <v>20.479999999999997</v>
      </c>
    </row>
    <row r="838" spans="1:10" ht="25.5" x14ac:dyDescent="0.2">
      <c r="A838" s="78" t="s">
        <v>20</v>
      </c>
      <c r="B838" s="9" t="s">
        <v>966</v>
      </c>
      <c r="C838" s="78" t="s">
        <v>22</v>
      </c>
      <c r="D838" s="78" t="s">
        <v>967</v>
      </c>
      <c r="E838" s="261" t="s">
        <v>24</v>
      </c>
      <c r="F838" s="261"/>
      <c r="G838" s="10" t="s">
        <v>25</v>
      </c>
      <c r="H838" s="11">
        <v>1</v>
      </c>
      <c r="I838" s="12">
        <v>0.11</v>
      </c>
      <c r="J838" s="12">
        <f t="shared" ref="J838:J845" si="73">TRUNC(H838*I838,2)</f>
        <v>0.11</v>
      </c>
    </row>
    <row r="839" spans="1:10" x14ac:dyDescent="0.2">
      <c r="A839" s="75" t="s">
        <v>38</v>
      </c>
      <c r="B839" s="14" t="s">
        <v>968</v>
      </c>
      <c r="C839" s="75" t="s">
        <v>22</v>
      </c>
      <c r="D839" s="75" t="s">
        <v>969</v>
      </c>
      <c r="E839" s="265" t="s">
        <v>124</v>
      </c>
      <c r="F839" s="265"/>
      <c r="G839" s="15" t="s">
        <v>25</v>
      </c>
      <c r="H839" s="16">
        <v>1</v>
      </c>
      <c r="I839" s="17">
        <v>12.76</v>
      </c>
      <c r="J839" s="17">
        <f t="shared" si="73"/>
        <v>12.76</v>
      </c>
    </row>
    <row r="840" spans="1:10" x14ac:dyDescent="0.2">
      <c r="A840" s="75" t="s">
        <v>38</v>
      </c>
      <c r="B840" s="14" t="s">
        <v>942</v>
      </c>
      <c r="C840" s="75" t="s">
        <v>22</v>
      </c>
      <c r="D840" s="75" t="s">
        <v>943</v>
      </c>
      <c r="E840" s="265" t="s">
        <v>944</v>
      </c>
      <c r="F840" s="265"/>
      <c r="G840" s="15" t="s">
        <v>25</v>
      </c>
      <c r="H840" s="16">
        <v>1</v>
      </c>
      <c r="I840" s="17">
        <v>3.84</v>
      </c>
      <c r="J840" s="17">
        <f t="shared" si="73"/>
        <v>3.84</v>
      </c>
    </row>
    <row r="841" spans="1:10" ht="25.5" x14ac:dyDescent="0.2">
      <c r="A841" s="75" t="s">
        <v>38</v>
      </c>
      <c r="B841" s="14" t="s">
        <v>970</v>
      </c>
      <c r="C841" s="75" t="s">
        <v>22</v>
      </c>
      <c r="D841" s="75" t="s">
        <v>971</v>
      </c>
      <c r="E841" s="265" t="s">
        <v>41</v>
      </c>
      <c r="F841" s="265"/>
      <c r="G841" s="15" t="s">
        <v>25</v>
      </c>
      <c r="H841" s="16">
        <v>1</v>
      </c>
      <c r="I841" s="17">
        <v>1.1499999999999999</v>
      </c>
      <c r="J841" s="17">
        <f t="shared" si="73"/>
        <v>1.1499999999999999</v>
      </c>
    </row>
    <row r="842" spans="1:10" ht="25.5" x14ac:dyDescent="0.2">
      <c r="A842" s="75" t="s">
        <v>38</v>
      </c>
      <c r="B842" s="14" t="s">
        <v>972</v>
      </c>
      <c r="C842" s="75" t="s">
        <v>22</v>
      </c>
      <c r="D842" s="75" t="s">
        <v>973</v>
      </c>
      <c r="E842" s="265" t="s">
        <v>41</v>
      </c>
      <c r="F842" s="265"/>
      <c r="G842" s="15" t="s">
        <v>25</v>
      </c>
      <c r="H842" s="16">
        <v>1</v>
      </c>
      <c r="I842" s="17">
        <v>0.56000000000000005</v>
      </c>
      <c r="J842" s="17">
        <f t="shared" si="73"/>
        <v>0.56000000000000005</v>
      </c>
    </row>
    <row r="843" spans="1:10" x14ac:dyDescent="0.2">
      <c r="A843" s="75" t="s">
        <v>38</v>
      </c>
      <c r="B843" s="14" t="s">
        <v>947</v>
      </c>
      <c r="C843" s="75" t="s">
        <v>22</v>
      </c>
      <c r="D843" s="75" t="s">
        <v>948</v>
      </c>
      <c r="E843" s="265" t="s">
        <v>944</v>
      </c>
      <c r="F843" s="265"/>
      <c r="G843" s="15" t="s">
        <v>25</v>
      </c>
      <c r="H843" s="16">
        <v>1</v>
      </c>
      <c r="I843" s="17">
        <v>0.81</v>
      </c>
      <c r="J843" s="17">
        <f t="shared" si="73"/>
        <v>0.81</v>
      </c>
    </row>
    <row r="844" spans="1:10" x14ac:dyDescent="0.2">
      <c r="A844" s="75" t="s">
        <v>38</v>
      </c>
      <c r="B844" s="14" t="s">
        <v>951</v>
      </c>
      <c r="C844" s="75" t="s">
        <v>22</v>
      </c>
      <c r="D844" s="75" t="s">
        <v>952</v>
      </c>
      <c r="E844" s="265" t="s">
        <v>953</v>
      </c>
      <c r="F844" s="265"/>
      <c r="G844" s="15" t="s">
        <v>25</v>
      </c>
      <c r="H844" s="16">
        <v>1</v>
      </c>
      <c r="I844" s="17">
        <v>0.06</v>
      </c>
      <c r="J844" s="17">
        <f t="shared" si="73"/>
        <v>0.06</v>
      </c>
    </row>
    <row r="845" spans="1:10" ht="15" thickBot="1" x14ac:dyDescent="0.25">
      <c r="A845" s="75" t="s">
        <v>38</v>
      </c>
      <c r="B845" s="14" t="s">
        <v>954</v>
      </c>
      <c r="C845" s="75" t="s">
        <v>22</v>
      </c>
      <c r="D845" s="75" t="s">
        <v>955</v>
      </c>
      <c r="E845" s="265" t="s">
        <v>592</v>
      </c>
      <c r="F845" s="265"/>
      <c r="G845" s="15" t="s">
        <v>25</v>
      </c>
      <c r="H845" s="16">
        <v>1</v>
      </c>
      <c r="I845" s="17">
        <v>1.19</v>
      </c>
      <c r="J845" s="17">
        <f t="shared" si="73"/>
        <v>1.19</v>
      </c>
    </row>
    <row r="846" spans="1:10" ht="15" thickTop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</row>
    <row r="847" spans="1:10" ht="15" x14ac:dyDescent="0.2">
      <c r="A847" s="76"/>
      <c r="B847" s="79" t="s">
        <v>9</v>
      </c>
      <c r="C847" s="76" t="s">
        <v>10</v>
      </c>
      <c r="D847" s="76" t="s">
        <v>11</v>
      </c>
      <c r="E847" s="262" t="s">
        <v>12</v>
      </c>
      <c r="F847" s="262"/>
      <c r="G847" s="80" t="s">
        <v>13</v>
      </c>
      <c r="H847" s="79" t="s">
        <v>14</v>
      </c>
      <c r="I847" s="79" t="s">
        <v>1550</v>
      </c>
      <c r="J847" s="79" t="s">
        <v>1551</v>
      </c>
    </row>
    <row r="848" spans="1:10" ht="25.5" x14ac:dyDescent="0.2">
      <c r="A848" s="77" t="s">
        <v>15</v>
      </c>
      <c r="B848" s="5" t="s">
        <v>694</v>
      </c>
      <c r="C848" s="77" t="s">
        <v>22</v>
      </c>
      <c r="D848" s="77" t="s">
        <v>695</v>
      </c>
      <c r="E848" s="263" t="s">
        <v>678</v>
      </c>
      <c r="F848" s="263"/>
      <c r="G848" s="6" t="s">
        <v>90</v>
      </c>
      <c r="H848" s="7">
        <v>1</v>
      </c>
      <c r="I848" s="8"/>
      <c r="J848" s="8">
        <f>SUM(J849:J852)</f>
        <v>8.2700000000000014</v>
      </c>
    </row>
    <row r="849" spans="1:10" ht="25.5" x14ac:dyDescent="0.2">
      <c r="A849" s="78" t="s">
        <v>20</v>
      </c>
      <c r="B849" s="9" t="s">
        <v>74</v>
      </c>
      <c r="C849" s="78" t="s">
        <v>22</v>
      </c>
      <c r="D849" s="78" t="s">
        <v>75</v>
      </c>
      <c r="E849" s="261" t="s">
        <v>24</v>
      </c>
      <c r="F849" s="261"/>
      <c r="G849" s="10" t="s">
        <v>25</v>
      </c>
      <c r="H849" s="11">
        <v>3.4000000000000002E-2</v>
      </c>
      <c r="I849" s="12">
        <v>19.920000000000002</v>
      </c>
      <c r="J849" s="12">
        <f t="shared" ref="J849:J852" si="74">TRUNC(H849*I849,2)</f>
        <v>0.67</v>
      </c>
    </row>
    <row r="850" spans="1:10" ht="25.5" x14ac:dyDescent="0.2">
      <c r="A850" s="78" t="s">
        <v>20</v>
      </c>
      <c r="B850" s="9" t="s">
        <v>974</v>
      </c>
      <c r="C850" s="78" t="s">
        <v>22</v>
      </c>
      <c r="D850" s="78" t="s">
        <v>975</v>
      </c>
      <c r="E850" s="261" t="s">
        <v>24</v>
      </c>
      <c r="F850" s="261"/>
      <c r="G850" s="10" t="s">
        <v>25</v>
      </c>
      <c r="H850" s="11">
        <v>6.8000000000000005E-2</v>
      </c>
      <c r="I850" s="12">
        <v>26.46</v>
      </c>
      <c r="J850" s="12">
        <f t="shared" si="74"/>
        <v>1.79</v>
      </c>
    </row>
    <row r="851" spans="1:10" ht="38.25" x14ac:dyDescent="0.2">
      <c r="A851" s="75" t="s">
        <v>38</v>
      </c>
      <c r="B851" s="14" t="s">
        <v>976</v>
      </c>
      <c r="C851" s="75" t="s">
        <v>22</v>
      </c>
      <c r="D851" s="75" t="s">
        <v>977</v>
      </c>
      <c r="E851" s="265" t="s">
        <v>84</v>
      </c>
      <c r="F851" s="265"/>
      <c r="G851" s="15" t="s">
        <v>90</v>
      </c>
      <c r="H851" s="16">
        <v>1.163</v>
      </c>
      <c r="I851" s="17">
        <v>4.8899999999999997</v>
      </c>
      <c r="J851" s="17">
        <f t="shared" si="74"/>
        <v>5.68</v>
      </c>
    </row>
    <row r="852" spans="1:10" ht="15" thickBot="1" x14ac:dyDescent="0.25">
      <c r="A852" s="75" t="s">
        <v>38</v>
      </c>
      <c r="B852" s="14" t="s">
        <v>978</v>
      </c>
      <c r="C852" s="75" t="s">
        <v>22</v>
      </c>
      <c r="D852" s="75" t="s">
        <v>979</v>
      </c>
      <c r="E852" s="265" t="s">
        <v>84</v>
      </c>
      <c r="F852" s="265"/>
      <c r="G852" s="15" t="s">
        <v>85</v>
      </c>
      <c r="H852" s="16">
        <v>6.0000000000000001E-3</v>
      </c>
      <c r="I852" s="17">
        <v>21.96</v>
      </c>
      <c r="J852" s="17">
        <f t="shared" si="74"/>
        <v>0.13</v>
      </c>
    </row>
    <row r="853" spans="1:10" ht="15" thickTop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</row>
    <row r="854" spans="1:10" ht="15" x14ac:dyDescent="0.2">
      <c r="A854" s="76"/>
      <c r="B854" s="79" t="s">
        <v>9</v>
      </c>
      <c r="C854" s="76" t="s">
        <v>10</v>
      </c>
      <c r="D854" s="76" t="s">
        <v>11</v>
      </c>
      <c r="E854" s="262" t="s">
        <v>12</v>
      </c>
      <c r="F854" s="262"/>
      <c r="G854" s="80" t="s">
        <v>13</v>
      </c>
      <c r="H854" s="79" t="s">
        <v>14</v>
      </c>
      <c r="I854" s="79" t="s">
        <v>1550</v>
      </c>
      <c r="J854" s="79" t="s">
        <v>1551</v>
      </c>
    </row>
    <row r="855" spans="1:10" ht="25.5" x14ac:dyDescent="0.2">
      <c r="A855" s="77" t="s">
        <v>15</v>
      </c>
      <c r="B855" s="5" t="s">
        <v>644</v>
      </c>
      <c r="C855" s="77" t="s">
        <v>22</v>
      </c>
      <c r="D855" s="77" t="s">
        <v>645</v>
      </c>
      <c r="E855" s="263" t="s">
        <v>24</v>
      </c>
      <c r="F855" s="263"/>
      <c r="G855" s="6" t="s">
        <v>133</v>
      </c>
      <c r="H855" s="7">
        <v>1</v>
      </c>
      <c r="I855" s="8"/>
      <c r="J855" s="8">
        <f>SUM(J856:J859)</f>
        <v>3161.09</v>
      </c>
    </row>
    <row r="856" spans="1:10" ht="38.25" x14ac:dyDescent="0.2">
      <c r="A856" s="78" t="s">
        <v>20</v>
      </c>
      <c r="B856" s="9" t="s">
        <v>980</v>
      </c>
      <c r="C856" s="78" t="s">
        <v>22</v>
      </c>
      <c r="D856" s="78" t="s">
        <v>981</v>
      </c>
      <c r="E856" s="261" t="s">
        <v>110</v>
      </c>
      <c r="F856" s="261"/>
      <c r="G856" s="10" t="s">
        <v>111</v>
      </c>
      <c r="H856" s="11">
        <v>1.1000000000000001</v>
      </c>
      <c r="I856" s="12">
        <v>4.74</v>
      </c>
      <c r="J856" s="12">
        <f t="shared" ref="J856:J859" si="75">TRUNC(H856*I856,2)</f>
        <v>5.21</v>
      </c>
    </row>
    <row r="857" spans="1:10" ht="38.25" x14ac:dyDescent="0.2">
      <c r="A857" s="78" t="s">
        <v>20</v>
      </c>
      <c r="B857" s="9" t="s">
        <v>982</v>
      </c>
      <c r="C857" s="78" t="s">
        <v>22</v>
      </c>
      <c r="D857" s="78" t="s">
        <v>983</v>
      </c>
      <c r="E857" s="261" t="s">
        <v>110</v>
      </c>
      <c r="F857" s="261"/>
      <c r="G857" s="10" t="s">
        <v>114</v>
      </c>
      <c r="H857" s="11">
        <v>3.62</v>
      </c>
      <c r="I857" s="12">
        <v>0.99</v>
      </c>
      <c r="J857" s="12">
        <f t="shared" si="75"/>
        <v>3.58</v>
      </c>
    </row>
    <row r="858" spans="1:10" ht="25.5" x14ac:dyDescent="0.2">
      <c r="A858" s="78" t="s">
        <v>20</v>
      </c>
      <c r="B858" s="9" t="s">
        <v>244</v>
      </c>
      <c r="C858" s="78" t="s">
        <v>22</v>
      </c>
      <c r="D858" s="78" t="s">
        <v>245</v>
      </c>
      <c r="E858" s="261" t="s">
        <v>24</v>
      </c>
      <c r="F858" s="261"/>
      <c r="G858" s="10" t="s">
        <v>25</v>
      </c>
      <c r="H858" s="11">
        <v>4.72</v>
      </c>
      <c r="I858" s="12">
        <v>25.64</v>
      </c>
      <c r="J858" s="12">
        <f t="shared" si="75"/>
        <v>121.02</v>
      </c>
    </row>
    <row r="859" spans="1:10" ht="15" thickBot="1" x14ac:dyDescent="0.25">
      <c r="A859" s="75" t="s">
        <v>38</v>
      </c>
      <c r="B859" s="14" t="s">
        <v>984</v>
      </c>
      <c r="C859" s="75" t="s">
        <v>22</v>
      </c>
      <c r="D859" s="75" t="s">
        <v>985</v>
      </c>
      <c r="E859" s="265" t="s">
        <v>84</v>
      </c>
      <c r="F859" s="265"/>
      <c r="G859" s="15" t="s">
        <v>85</v>
      </c>
      <c r="H859" s="16">
        <v>1981.23</v>
      </c>
      <c r="I859" s="17">
        <v>1.53</v>
      </c>
      <c r="J859" s="17">
        <f t="shared" si="75"/>
        <v>3031.28</v>
      </c>
    </row>
    <row r="860" spans="1:10" ht="15" thickTop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</row>
    <row r="861" spans="1:10" ht="15" x14ac:dyDescent="0.2">
      <c r="A861" s="76"/>
      <c r="B861" s="79" t="s">
        <v>9</v>
      </c>
      <c r="C861" s="76" t="s">
        <v>10</v>
      </c>
      <c r="D861" s="76" t="s">
        <v>11</v>
      </c>
      <c r="E861" s="262" t="s">
        <v>12</v>
      </c>
      <c r="F861" s="262"/>
      <c r="G861" s="80" t="s">
        <v>13</v>
      </c>
      <c r="H861" s="79" t="s">
        <v>14</v>
      </c>
      <c r="I861" s="79" t="s">
        <v>1550</v>
      </c>
      <c r="J861" s="79" t="s">
        <v>1551</v>
      </c>
    </row>
    <row r="862" spans="1:10" ht="51" x14ac:dyDescent="0.2">
      <c r="A862" s="77" t="s">
        <v>15</v>
      </c>
      <c r="B862" s="5" t="s">
        <v>605</v>
      </c>
      <c r="C862" s="77" t="s">
        <v>22</v>
      </c>
      <c r="D862" s="77" t="s">
        <v>606</v>
      </c>
      <c r="E862" s="263" t="s">
        <v>24</v>
      </c>
      <c r="F862" s="263"/>
      <c r="G862" s="6" t="s">
        <v>133</v>
      </c>
      <c r="H862" s="7">
        <v>1</v>
      </c>
      <c r="I862" s="8"/>
      <c r="J862" s="8">
        <f>SUM(J863:J868)</f>
        <v>588.86</v>
      </c>
    </row>
    <row r="863" spans="1:10" ht="38.25" x14ac:dyDescent="0.2">
      <c r="A863" s="78" t="s">
        <v>20</v>
      </c>
      <c r="B863" s="9" t="s">
        <v>240</v>
      </c>
      <c r="C863" s="78" t="s">
        <v>22</v>
      </c>
      <c r="D863" s="78" t="s">
        <v>241</v>
      </c>
      <c r="E863" s="261" t="s">
        <v>110</v>
      </c>
      <c r="F863" s="261"/>
      <c r="G863" s="10" t="s">
        <v>111</v>
      </c>
      <c r="H863" s="11">
        <v>1.05</v>
      </c>
      <c r="I863" s="12">
        <v>1.84</v>
      </c>
      <c r="J863" s="12">
        <f t="shared" ref="J863:J868" si="76">TRUNC(H863*I863,2)</f>
        <v>1.93</v>
      </c>
    </row>
    <row r="864" spans="1:10" ht="38.25" x14ac:dyDescent="0.2">
      <c r="A864" s="78" t="s">
        <v>20</v>
      </c>
      <c r="B864" s="9" t="s">
        <v>242</v>
      </c>
      <c r="C864" s="78" t="s">
        <v>22</v>
      </c>
      <c r="D864" s="78" t="s">
        <v>243</v>
      </c>
      <c r="E864" s="261" t="s">
        <v>110</v>
      </c>
      <c r="F864" s="261"/>
      <c r="G864" s="10" t="s">
        <v>114</v>
      </c>
      <c r="H864" s="11">
        <v>3.45</v>
      </c>
      <c r="I864" s="12">
        <v>0.37</v>
      </c>
      <c r="J864" s="12">
        <f t="shared" si="76"/>
        <v>1.27</v>
      </c>
    </row>
    <row r="865" spans="1:10" ht="25.5" x14ac:dyDescent="0.2">
      <c r="A865" s="78" t="s">
        <v>20</v>
      </c>
      <c r="B865" s="9" t="s">
        <v>244</v>
      </c>
      <c r="C865" s="78" t="s">
        <v>22</v>
      </c>
      <c r="D865" s="78" t="s">
        <v>245</v>
      </c>
      <c r="E865" s="261" t="s">
        <v>24</v>
      </c>
      <c r="F865" s="261"/>
      <c r="G865" s="10" t="s">
        <v>25</v>
      </c>
      <c r="H865" s="11">
        <v>4.5</v>
      </c>
      <c r="I865" s="12">
        <v>25.64</v>
      </c>
      <c r="J865" s="12">
        <f t="shared" si="76"/>
        <v>115.38</v>
      </c>
    </row>
    <row r="866" spans="1:10" ht="25.5" x14ac:dyDescent="0.2">
      <c r="A866" s="75" t="s">
        <v>38</v>
      </c>
      <c r="B866" s="14" t="s">
        <v>246</v>
      </c>
      <c r="C866" s="75" t="s">
        <v>22</v>
      </c>
      <c r="D866" s="75" t="s">
        <v>247</v>
      </c>
      <c r="E866" s="265" t="s">
        <v>84</v>
      </c>
      <c r="F866" s="265"/>
      <c r="G866" s="15" t="s">
        <v>133</v>
      </c>
      <c r="H866" s="16">
        <v>1.1599999999999999</v>
      </c>
      <c r="I866" s="17">
        <v>100</v>
      </c>
      <c r="J866" s="17">
        <f t="shared" si="76"/>
        <v>116</v>
      </c>
    </row>
    <row r="867" spans="1:10" x14ac:dyDescent="0.2">
      <c r="A867" s="75" t="s">
        <v>38</v>
      </c>
      <c r="B867" s="14" t="s">
        <v>986</v>
      </c>
      <c r="C867" s="75" t="s">
        <v>22</v>
      </c>
      <c r="D867" s="75" t="s">
        <v>987</v>
      </c>
      <c r="E867" s="265" t="s">
        <v>84</v>
      </c>
      <c r="F867" s="265"/>
      <c r="G867" s="15" t="s">
        <v>85</v>
      </c>
      <c r="H867" s="16">
        <v>174.1</v>
      </c>
      <c r="I867" s="17">
        <v>1.18</v>
      </c>
      <c r="J867" s="17">
        <f t="shared" si="76"/>
        <v>205.43</v>
      </c>
    </row>
    <row r="868" spans="1:10" ht="15" thickBot="1" x14ac:dyDescent="0.25">
      <c r="A868" s="75" t="s">
        <v>38</v>
      </c>
      <c r="B868" s="14" t="s">
        <v>204</v>
      </c>
      <c r="C868" s="75" t="s">
        <v>22</v>
      </c>
      <c r="D868" s="75" t="s">
        <v>205</v>
      </c>
      <c r="E868" s="265" t="s">
        <v>84</v>
      </c>
      <c r="F868" s="265"/>
      <c r="G868" s="15" t="s">
        <v>85</v>
      </c>
      <c r="H868" s="16">
        <v>195.86</v>
      </c>
      <c r="I868" s="17">
        <v>0.76</v>
      </c>
      <c r="J868" s="17">
        <f t="shared" si="76"/>
        <v>148.85</v>
      </c>
    </row>
    <row r="869" spans="1:10" ht="15" thickTop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</row>
    <row r="870" spans="1:10" ht="15" x14ac:dyDescent="0.2">
      <c r="A870" s="76"/>
      <c r="B870" s="79" t="s">
        <v>9</v>
      </c>
      <c r="C870" s="76" t="s">
        <v>10</v>
      </c>
      <c r="D870" s="76" t="s">
        <v>11</v>
      </c>
      <c r="E870" s="262" t="s">
        <v>12</v>
      </c>
      <c r="F870" s="262"/>
      <c r="G870" s="80" t="s">
        <v>13</v>
      </c>
      <c r="H870" s="79" t="s">
        <v>14</v>
      </c>
      <c r="I870" s="79" t="s">
        <v>1550</v>
      </c>
      <c r="J870" s="79" t="s">
        <v>1551</v>
      </c>
    </row>
    <row r="871" spans="1:10" ht="51" x14ac:dyDescent="0.2">
      <c r="A871" s="77" t="s">
        <v>15</v>
      </c>
      <c r="B871" s="5" t="s">
        <v>556</v>
      </c>
      <c r="C871" s="77" t="s">
        <v>22</v>
      </c>
      <c r="D871" s="77" t="s">
        <v>557</v>
      </c>
      <c r="E871" s="263" t="s">
        <v>24</v>
      </c>
      <c r="F871" s="263"/>
      <c r="G871" s="6" t="s">
        <v>133</v>
      </c>
      <c r="H871" s="7">
        <v>1</v>
      </c>
      <c r="I871" s="8"/>
      <c r="J871" s="8">
        <f>SUM(J872:J878)</f>
        <v>556.43000000000006</v>
      </c>
    </row>
    <row r="872" spans="1:10" ht="38.25" x14ac:dyDescent="0.2">
      <c r="A872" s="78" t="s">
        <v>20</v>
      </c>
      <c r="B872" s="9" t="s">
        <v>468</v>
      </c>
      <c r="C872" s="78" t="s">
        <v>22</v>
      </c>
      <c r="D872" s="78" t="s">
        <v>469</v>
      </c>
      <c r="E872" s="261" t="s">
        <v>110</v>
      </c>
      <c r="F872" s="261"/>
      <c r="G872" s="10" t="s">
        <v>111</v>
      </c>
      <c r="H872" s="11">
        <v>0.85</v>
      </c>
      <c r="I872" s="12">
        <v>5.25</v>
      </c>
      <c r="J872" s="12">
        <f t="shared" ref="J872:J878" si="77">TRUNC(H872*I872,2)</f>
        <v>4.46</v>
      </c>
    </row>
    <row r="873" spans="1:10" ht="38.25" x14ac:dyDescent="0.2">
      <c r="A873" s="78" t="s">
        <v>20</v>
      </c>
      <c r="B873" s="9" t="s">
        <v>470</v>
      </c>
      <c r="C873" s="78" t="s">
        <v>22</v>
      </c>
      <c r="D873" s="78" t="s">
        <v>471</v>
      </c>
      <c r="E873" s="261" t="s">
        <v>110</v>
      </c>
      <c r="F873" s="261"/>
      <c r="G873" s="10" t="s">
        <v>114</v>
      </c>
      <c r="H873" s="11">
        <v>2.8</v>
      </c>
      <c r="I873" s="12">
        <v>1.53</v>
      </c>
      <c r="J873" s="12">
        <f t="shared" si="77"/>
        <v>4.28</v>
      </c>
    </row>
    <row r="874" spans="1:10" ht="25.5" x14ac:dyDescent="0.2">
      <c r="A874" s="78" t="s">
        <v>20</v>
      </c>
      <c r="B874" s="9" t="s">
        <v>74</v>
      </c>
      <c r="C874" s="78" t="s">
        <v>22</v>
      </c>
      <c r="D874" s="78" t="s">
        <v>75</v>
      </c>
      <c r="E874" s="261" t="s">
        <v>24</v>
      </c>
      <c r="F874" s="261"/>
      <c r="G874" s="10" t="s">
        <v>25</v>
      </c>
      <c r="H874" s="11">
        <v>0.79</v>
      </c>
      <c r="I874" s="12">
        <v>19.920000000000002</v>
      </c>
      <c r="J874" s="12">
        <f t="shared" si="77"/>
        <v>15.73</v>
      </c>
    </row>
    <row r="875" spans="1:10" ht="25.5" x14ac:dyDescent="0.2">
      <c r="A875" s="78" t="s">
        <v>20</v>
      </c>
      <c r="B875" s="9" t="s">
        <v>244</v>
      </c>
      <c r="C875" s="78" t="s">
        <v>22</v>
      </c>
      <c r="D875" s="78" t="s">
        <v>245</v>
      </c>
      <c r="E875" s="261" t="s">
        <v>24</v>
      </c>
      <c r="F875" s="261"/>
      <c r="G875" s="10" t="s">
        <v>25</v>
      </c>
      <c r="H875" s="11">
        <v>3.65</v>
      </c>
      <c r="I875" s="12">
        <v>25.64</v>
      </c>
      <c r="J875" s="12">
        <f t="shared" si="77"/>
        <v>93.58</v>
      </c>
    </row>
    <row r="876" spans="1:10" ht="25.5" x14ac:dyDescent="0.2">
      <c r="A876" s="75" t="s">
        <v>38</v>
      </c>
      <c r="B876" s="14" t="s">
        <v>246</v>
      </c>
      <c r="C876" s="75" t="s">
        <v>22</v>
      </c>
      <c r="D876" s="75" t="s">
        <v>247</v>
      </c>
      <c r="E876" s="265" t="s">
        <v>84</v>
      </c>
      <c r="F876" s="265"/>
      <c r="G876" s="15" t="s">
        <v>133</v>
      </c>
      <c r="H876" s="16">
        <v>1.18</v>
      </c>
      <c r="I876" s="17">
        <v>100</v>
      </c>
      <c r="J876" s="17">
        <f t="shared" si="77"/>
        <v>118</v>
      </c>
    </row>
    <row r="877" spans="1:10" x14ac:dyDescent="0.2">
      <c r="A877" s="75" t="s">
        <v>38</v>
      </c>
      <c r="B877" s="14" t="s">
        <v>986</v>
      </c>
      <c r="C877" s="75" t="s">
        <v>22</v>
      </c>
      <c r="D877" s="75" t="s">
        <v>987</v>
      </c>
      <c r="E877" s="265" t="s">
        <v>84</v>
      </c>
      <c r="F877" s="265"/>
      <c r="G877" s="15" t="s">
        <v>85</v>
      </c>
      <c r="H877" s="16">
        <v>157.44</v>
      </c>
      <c r="I877" s="17">
        <v>1.18</v>
      </c>
      <c r="J877" s="17">
        <f t="shared" si="77"/>
        <v>185.77</v>
      </c>
    </row>
    <row r="878" spans="1:10" ht="15" thickBot="1" x14ac:dyDescent="0.25">
      <c r="A878" s="75" t="s">
        <v>38</v>
      </c>
      <c r="B878" s="14" t="s">
        <v>204</v>
      </c>
      <c r="C878" s="75" t="s">
        <v>22</v>
      </c>
      <c r="D878" s="75" t="s">
        <v>205</v>
      </c>
      <c r="E878" s="265" t="s">
        <v>84</v>
      </c>
      <c r="F878" s="265"/>
      <c r="G878" s="15" t="s">
        <v>85</v>
      </c>
      <c r="H878" s="16">
        <v>177.12</v>
      </c>
      <c r="I878" s="17">
        <v>0.76</v>
      </c>
      <c r="J878" s="17">
        <f t="shared" si="77"/>
        <v>134.61000000000001</v>
      </c>
    </row>
    <row r="879" spans="1:10" ht="15" thickTop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</row>
    <row r="880" spans="1:10" ht="15" x14ac:dyDescent="0.2">
      <c r="A880" s="76"/>
      <c r="B880" s="79" t="s">
        <v>9</v>
      </c>
      <c r="C880" s="76" t="s">
        <v>10</v>
      </c>
      <c r="D880" s="76" t="s">
        <v>11</v>
      </c>
      <c r="E880" s="262" t="s">
        <v>12</v>
      </c>
      <c r="F880" s="262"/>
      <c r="G880" s="80" t="s">
        <v>13</v>
      </c>
      <c r="H880" s="79" t="s">
        <v>14</v>
      </c>
      <c r="I880" s="79" t="s">
        <v>1550</v>
      </c>
      <c r="J880" s="79" t="s">
        <v>1551</v>
      </c>
    </row>
    <row r="881" spans="1:10" ht="38.25" x14ac:dyDescent="0.2">
      <c r="A881" s="77" t="s">
        <v>15</v>
      </c>
      <c r="B881" s="5" t="s">
        <v>620</v>
      </c>
      <c r="C881" s="77" t="s">
        <v>22</v>
      </c>
      <c r="D881" s="77" t="s">
        <v>621</v>
      </c>
      <c r="E881" s="263" t="s">
        <v>24</v>
      </c>
      <c r="F881" s="263"/>
      <c r="G881" s="6" t="s">
        <v>133</v>
      </c>
      <c r="H881" s="7">
        <v>1</v>
      </c>
      <c r="I881" s="8"/>
      <c r="J881" s="8">
        <f>SUM(J882:J886)</f>
        <v>534.19000000000005</v>
      </c>
    </row>
    <row r="882" spans="1:10" ht="38.25" x14ac:dyDescent="0.2">
      <c r="A882" s="78" t="s">
        <v>20</v>
      </c>
      <c r="B882" s="9" t="s">
        <v>240</v>
      </c>
      <c r="C882" s="78" t="s">
        <v>22</v>
      </c>
      <c r="D882" s="78" t="s">
        <v>241</v>
      </c>
      <c r="E882" s="261" t="s">
        <v>110</v>
      </c>
      <c r="F882" s="261"/>
      <c r="G882" s="10" t="s">
        <v>111</v>
      </c>
      <c r="H882" s="11">
        <v>1.01</v>
      </c>
      <c r="I882" s="12">
        <v>1.84</v>
      </c>
      <c r="J882" s="12">
        <f t="shared" ref="J882:J886" si="78">TRUNC(H882*I882,2)</f>
        <v>1.85</v>
      </c>
    </row>
    <row r="883" spans="1:10" ht="38.25" x14ac:dyDescent="0.2">
      <c r="A883" s="78" t="s">
        <v>20</v>
      </c>
      <c r="B883" s="9" t="s">
        <v>242</v>
      </c>
      <c r="C883" s="78" t="s">
        <v>22</v>
      </c>
      <c r="D883" s="78" t="s">
        <v>243</v>
      </c>
      <c r="E883" s="261" t="s">
        <v>110</v>
      </c>
      <c r="F883" s="261"/>
      <c r="G883" s="10" t="s">
        <v>114</v>
      </c>
      <c r="H883" s="11">
        <v>3.31</v>
      </c>
      <c r="I883" s="12">
        <v>0.37</v>
      </c>
      <c r="J883" s="12">
        <f t="shared" si="78"/>
        <v>1.22</v>
      </c>
    </row>
    <row r="884" spans="1:10" ht="25.5" x14ac:dyDescent="0.2">
      <c r="A884" s="78" t="s">
        <v>20</v>
      </c>
      <c r="B884" s="9" t="s">
        <v>244</v>
      </c>
      <c r="C884" s="78" t="s">
        <v>22</v>
      </c>
      <c r="D884" s="78" t="s">
        <v>245</v>
      </c>
      <c r="E884" s="261" t="s">
        <v>24</v>
      </c>
      <c r="F884" s="261"/>
      <c r="G884" s="10" t="s">
        <v>25</v>
      </c>
      <c r="H884" s="11">
        <v>4.32</v>
      </c>
      <c r="I884" s="12">
        <v>25.64</v>
      </c>
      <c r="J884" s="12">
        <f t="shared" si="78"/>
        <v>110.76</v>
      </c>
    </row>
    <row r="885" spans="1:10" ht="25.5" x14ac:dyDescent="0.2">
      <c r="A885" s="75" t="s">
        <v>38</v>
      </c>
      <c r="B885" s="14" t="s">
        <v>202</v>
      </c>
      <c r="C885" s="75" t="s">
        <v>22</v>
      </c>
      <c r="D885" s="75" t="s">
        <v>203</v>
      </c>
      <c r="E885" s="265" t="s">
        <v>84</v>
      </c>
      <c r="F885" s="265"/>
      <c r="G885" s="15" t="s">
        <v>133</v>
      </c>
      <c r="H885" s="16">
        <v>0.95</v>
      </c>
      <c r="I885" s="17">
        <v>101.3</v>
      </c>
      <c r="J885" s="17">
        <f t="shared" si="78"/>
        <v>96.23</v>
      </c>
    </row>
    <row r="886" spans="1:10" ht="15" thickBot="1" x14ac:dyDescent="0.25">
      <c r="A886" s="75" t="s">
        <v>38</v>
      </c>
      <c r="B886" s="14" t="s">
        <v>204</v>
      </c>
      <c r="C886" s="75" t="s">
        <v>22</v>
      </c>
      <c r="D886" s="75" t="s">
        <v>205</v>
      </c>
      <c r="E886" s="265" t="s">
        <v>84</v>
      </c>
      <c r="F886" s="265"/>
      <c r="G886" s="15" t="s">
        <v>85</v>
      </c>
      <c r="H886" s="16">
        <v>426.49</v>
      </c>
      <c r="I886" s="17">
        <v>0.76</v>
      </c>
      <c r="J886" s="17">
        <f t="shared" si="78"/>
        <v>324.13</v>
      </c>
    </row>
    <row r="887" spans="1:10" ht="15" thickTop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</row>
    <row r="888" spans="1:10" ht="15" x14ac:dyDescent="0.2">
      <c r="A888" s="76"/>
      <c r="B888" s="79" t="s">
        <v>9</v>
      </c>
      <c r="C888" s="76" t="s">
        <v>10</v>
      </c>
      <c r="D888" s="76" t="s">
        <v>11</v>
      </c>
      <c r="E888" s="262" t="s">
        <v>12</v>
      </c>
      <c r="F888" s="262"/>
      <c r="G888" s="80" t="s">
        <v>13</v>
      </c>
      <c r="H888" s="79" t="s">
        <v>14</v>
      </c>
      <c r="I888" s="79" t="s">
        <v>1550</v>
      </c>
      <c r="J888" s="79" t="s">
        <v>1551</v>
      </c>
    </row>
    <row r="889" spans="1:10" ht="25.5" x14ac:dyDescent="0.2">
      <c r="A889" s="77" t="s">
        <v>15</v>
      </c>
      <c r="B889" s="5" t="s">
        <v>988</v>
      </c>
      <c r="C889" s="77" t="s">
        <v>22</v>
      </c>
      <c r="D889" s="77" t="s">
        <v>989</v>
      </c>
      <c r="E889" s="263" t="s">
        <v>24</v>
      </c>
      <c r="F889" s="263"/>
      <c r="G889" s="6" t="s">
        <v>133</v>
      </c>
      <c r="H889" s="7">
        <v>1</v>
      </c>
      <c r="I889" s="8"/>
      <c r="J889" s="8">
        <f>SUM(J890:J892)</f>
        <v>644.75</v>
      </c>
    </row>
    <row r="890" spans="1:10" ht="25.5" x14ac:dyDescent="0.2">
      <c r="A890" s="78" t="s">
        <v>20</v>
      </c>
      <c r="B890" s="9" t="s">
        <v>74</v>
      </c>
      <c r="C890" s="78" t="s">
        <v>22</v>
      </c>
      <c r="D890" s="78" t="s">
        <v>75</v>
      </c>
      <c r="E890" s="261" t="s">
        <v>24</v>
      </c>
      <c r="F890" s="261"/>
      <c r="G890" s="10" t="s">
        <v>25</v>
      </c>
      <c r="H890" s="11">
        <v>8.57</v>
      </c>
      <c r="I890" s="12">
        <v>19.920000000000002</v>
      </c>
      <c r="J890" s="12">
        <f t="shared" ref="J890:J892" si="79">TRUNC(H890*I890,2)</f>
        <v>170.71</v>
      </c>
    </row>
    <row r="891" spans="1:10" ht="25.5" x14ac:dyDescent="0.2">
      <c r="A891" s="75" t="s">
        <v>38</v>
      </c>
      <c r="B891" s="14" t="s">
        <v>246</v>
      </c>
      <c r="C891" s="75" t="s">
        <v>22</v>
      </c>
      <c r="D891" s="75" t="s">
        <v>247</v>
      </c>
      <c r="E891" s="265" t="s">
        <v>84</v>
      </c>
      <c r="F891" s="265"/>
      <c r="G891" s="15" t="s">
        <v>133</v>
      </c>
      <c r="H891" s="16">
        <v>1.07</v>
      </c>
      <c r="I891" s="17">
        <v>100</v>
      </c>
      <c r="J891" s="17">
        <f t="shared" si="79"/>
        <v>107</v>
      </c>
    </row>
    <row r="892" spans="1:10" ht="15" thickBot="1" x14ac:dyDescent="0.25">
      <c r="A892" s="75" t="s">
        <v>38</v>
      </c>
      <c r="B892" s="14" t="s">
        <v>204</v>
      </c>
      <c r="C892" s="75" t="s">
        <v>22</v>
      </c>
      <c r="D892" s="75" t="s">
        <v>205</v>
      </c>
      <c r="E892" s="265" t="s">
        <v>84</v>
      </c>
      <c r="F892" s="265"/>
      <c r="G892" s="15" t="s">
        <v>85</v>
      </c>
      <c r="H892" s="16">
        <v>482.96</v>
      </c>
      <c r="I892" s="17">
        <v>0.76</v>
      </c>
      <c r="J892" s="17">
        <f t="shared" si="79"/>
        <v>367.04</v>
      </c>
    </row>
    <row r="893" spans="1:10" ht="15" thickTop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</row>
    <row r="894" spans="1:10" ht="15" x14ac:dyDescent="0.2">
      <c r="A894" s="76"/>
      <c r="B894" s="79" t="s">
        <v>9</v>
      </c>
      <c r="C894" s="76" t="s">
        <v>10</v>
      </c>
      <c r="D894" s="76" t="s">
        <v>11</v>
      </c>
      <c r="E894" s="262" t="s">
        <v>12</v>
      </c>
      <c r="F894" s="262"/>
      <c r="G894" s="80" t="s">
        <v>13</v>
      </c>
      <c r="H894" s="79" t="s">
        <v>14</v>
      </c>
      <c r="I894" s="79" t="s">
        <v>1550</v>
      </c>
      <c r="J894" s="79" t="s">
        <v>1551</v>
      </c>
    </row>
    <row r="895" spans="1:10" ht="25.5" x14ac:dyDescent="0.2">
      <c r="A895" s="77" t="s">
        <v>15</v>
      </c>
      <c r="B895" s="5" t="s">
        <v>545</v>
      </c>
      <c r="C895" s="77" t="s">
        <v>22</v>
      </c>
      <c r="D895" s="77" t="s">
        <v>546</v>
      </c>
      <c r="E895" s="263" t="s">
        <v>24</v>
      </c>
      <c r="F895" s="263"/>
      <c r="G895" s="6" t="s">
        <v>133</v>
      </c>
      <c r="H895" s="7">
        <v>1</v>
      </c>
      <c r="I895" s="8"/>
      <c r="J895" s="8">
        <f>SUM(J896:J901)</f>
        <v>557.97</v>
      </c>
    </row>
    <row r="896" spans="1:10" ht="38.25" x14ac:dyDescent="0.2">
      <c r="A896" s="78" t="s">
        <v>20</v>
      </c>
      <c r="B896" s="9" t="s">
        <v>468</v>
      </c>
      <c r="C896" s="78" t="s">
        <v>22</v>
      </c>
      <c r="D896" s="78" t="s">
        <v>469</v>
      </c>
      <c r="E896" s="261" t="s">
        <v>110</v>
      </c>
      <c r="F896" s="261"/>
      <c r="G896" s="10" t="s">
        <v>111</v>
      </c>
      <c r="H896" s="11">
        <v>0.56999999999999995</v>
      </c>
      <c r="I896" s="12">
        <v>5.25</v>
      </c>
      <c r="J896" s="12">
        <f t="shared" ref="J896:J901" si="80">TRUNC(H896*I896,2)</f>
        <v>2.99</v>
      </c>
    </row>
    <row r="897" spans="1:10" ht="38.25" x14ac:dyDescent="0.2">
      <c r="A897" s="78" t="s">
        <v>20</v>
      </c>
      <c r="B897" s="9" t="s">
        <v>470</v>
      </c>
      <c r="C897" s="78" t="s">
        <v>22</v>
      </c>
      <c r="D897" s="78" t="s">
        <v>471</v>
      </c>
      <c r="E897" s="261" t="s">
        <v>110</v>
      </c>
      <c r="F897" s="261"/>
      <c r="G897" s="10" t="s">
        <v>114</v>
      </c>
      <c r="H897" s="11">
        <v>1.87</v>
      </c>
      <c r="I897" s="12">
        <v>1.53</v>
      </c>
      <c r="J897" s="12">
        <f t="shared" si="80"/>
        <v>2.86</v>
      </c>
    </row>
    <row r="898" spans="1:10" ht="25.5" x14ac:dyDescent="0.2">
      <c r="A898" s="78" t="s">
        <v>20</v>
      </c>
      <c r="B898" s="9" t="s">
        <v>74</v>
      </c>
      <c r="C898" s="78" t="s">
        <v>22</v>
      </c>
      <c r="D898" s="78" t="s">
        <v>75</v>
      </c>
      <c r="E898" s="261" t="s">
        <v>24</v>
      </c>
      <c r="F898" s="261"/>
      <c r="G898" s="10" t="s">
        <v>25</v>
      </c>
      <c r="H898" s="11">
        <v>0.75</v>
      </c>
      <c r="I898" s="12">
        <v>19.920000000000002</v>
      </c>
      <c r="J898" s="12">
        <f t="shared" si="80"/>
        <v>14.94</v>
      </c>
    </row>
    <row r="899" spans="1:10" ht="25.5" x14ac:dyDescent="0.2">
      <c r="A899" s="78" t="s">
        <v>20</v>
      </c>
      <c r="B899" s="9" t="s">
        <v>244</v>
      </c>
      <c r="C899" s="78" t="s">
        <v>22</v>
      </c>
      <c r="D899" s="78" t="s">
        <v>245</v>
      </c>
      <c r="E899" s="261" t="s">
        <v>24</v>
      </c>
      <c r="F899" s="261"/>
      <c r="G899" s="10" t="s">
        <v>25</v>
      </c>
      <c r="H899" s="11">
        <v>2.44</v>
      </c>
      <c r="I899" s="12">
        <v>25.64</v>
      </c>
      <c r="J899" s="12">
        <f t="shared" si="80"/>
        <v>62.56</v>
      </c>
    </row>
    <row r="900" spans="1:10" ht="25.5" x14ac:dyDescent="0.2">
      <c r="A900" s="75" t="s">
        <v>38</v>
      </c>
      <c r="B900" s="14" t="s">
        <v>246</v>
      </c>
      <c r="C900" s="75" t="s">
        <v>22</v>
      </c>
      <c r="D900" s="75" t="s">
        <v>247</v>
      </c>
      <c r="E900" s="265" t="s">
        <v>84</v>
      </c>
      <c r="F900" s="265"/>
      <c r="G900" s="15" t="s">
        <v>133</v>
      </c>
      <c r="H900" s="16">
        <v>1.07</v>
      </c>
      <c r="I900" s="17">
        <v>100</v>
      </c>
      <c r="J900" s="17">
        <f t="shared" si="80"/>
        <v>107</v>
      </c>
    </row>
    <row r="901" spans="1:10" ht="15" thickBot="1" x14ac:dyDescent="0.25">
      <c r="A901" s="75" t="s">
        <v>38</v>
      </c>
      <c r="B901" s="14" t="s">
        <v>204</v>
      </c>
      <c r="C901" s="75" t="s">
        <v>22</v>
      </c>
      <c r="D901" s="75" t="s">
        <v>205</v>
      </c>
      <c r="E901" s="265" t="s">
        <v>84</v>
      </c>
      <c r="F901" s="265"/>
      <c r="G901" s="15" t="s">
        <v>85</v>
      </c>
      <c r="H901" s="16">
        <v>483.72</v>
      </c>
      <c r="I901" s="17">
        <v>0.76</v>
      </c>
      <c r="J901" s="17">
        <f t="shared" si="80"/>
        <v>367.62</v>
      </c>
    </row>
    <row r="902" spans="1:10" ht="15" thickTop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</row>
    <row r="903" spans="1:10" ht="15" x14ac:dyDescent="0.2">
      <c r="A903" s="76"/>
      <c r="B903" s="79" t="s">
        <v>9</v>
      </c>
      <c r="C903" s="76" t="s">
        <v>10</v>
      </c>
      <c r="D903" s="76" t="s">
        <v>11</v>
      </c>
      <c r="E903" s="262" t="s">
        <v>12</v>
      </c>
      <c r="F903" s="262"/>
      <c r="G903" s="80" t="s">
        <v>13</v>
      </c>
      <c r="H903" s="79" t="s">
        <v>14</v>
      </c>
      <c r="I903" s="79" t="s">
        <v>1550</v>
      </c>
      <c r="J903" s="79" t="s">
        <v>1551</v>
      </c>
    </row>
    <row r="904" spans="1:10" x14ac:dyDescent="0.2">
      <c r="A904" s="77" t="s">
        <v>15</v>
      </c>
      <c r="B904" s="5" t="s">
        <v>226</v>
      </c>
      <c r="C904" s="77" t="s">
        <v>22</v>
      </c>
      <c r="D904" s="77" t="s">
        <v>227</v>
      </c>
      <c r="E904" s="263" t="s">
        <v>24</v>
      </c>
      <c r="F904" s="263"/>
      <c r="G904" s="6" t="s">
        <v>25</v>
      </c>
      <c r="H904" s="7">
        <v>1</v>
      </c>
      <c r="I904" s="8"/>
      <c r="J904" s="8">
        <f>SUM(J905:J912)</f>
        <v>27.459999999999997</v>
      </c>
    </row>
    <row r="905" spans="1:10" ht="25.5" x14ac:dyDescent="0.2">
      <c r="A905" s="78" t="s">
        <v>20</v>
      </c>
      <c r="B905" s="9" t="s">
        <v>990</v>
      </c>
      <c r="C905" s="78" t="s">
        <v>22</v>
      </c>
      <c r="D905" s="78" t="s">
        <v>991</v>
      </c>
      <c r="E905" s="261" t="s">
        <v>24</v>
      </c>
      <c r="F905" s="261"/>
      <c r="G905" s="10" t="s">
        <v>25</v>
      </c>
      <c r="H905" s="11">
        <v>1</v>
      </c>
      <c r="I905" s="12">
        <v>0.18</v>
      </c>
      <c r="J905" s="12">
        <f t="shared" ref="J905:J912" si="81">TRUNC(H905*I905,2)</f>
        <v>0.18</v>
      </c>
    </row>
    <row r="906" spans="1:10" x14ac:dyDescent="0.2">
      <c r="A906" s="75" t="s">
        <v>38</v>
      </c>
      <c r="B906" s="14" t="s">
        <v>942</v>
      </c>
      <c r="C906" s="75" t="s">
        <v>22</v>
      </c>
      <c r="D906" s="75" t="s">
        <v>943</v>
      </c>
      <c r="E906" s="265" t="s">
        <v>944</v>
      </c>
      <c r="F906" s="265"/>
      <c r="G906" s="15" t="s">
        <v>25</v>
      </c>
      <c r="H906" s="16">
        <v>1</v>
      </c>
      <c r="I906" s="17">
        <v>3.84</v>
      </c>
      <c r="J906" s="17">
        <f t="shared" si="81"/>
        <v>3.84</v>
      </c>
    </row>
    <row r="907" spans="1:10" x14ac:dyDescent="0.2">
      <c r="A907" s="75" t="s">
        <v>38</v>
      </c>
      <c r="B907" s="14" t="s">
        <v>502</v>
      </c>
      <c r="C907" s="75" t="s">
        <v>22</v>
      </c>
      <c r="D907" s="75" t="s">
        <v>503</v>
      </c>
      <c r="E907" s="265" t="s">
        <v>124</v>
      </c>
      <c r="F907" s="265"/>
      <c r="G907" s="15" t="s">
        <v>25</v>
      </c>
      <c r="H907" s="16">
        <v>1</v>
      </c>
      <c r="I907" s="17">
        <v>19.55</v>
      </c>
      <c r="J907" s="17">
        <f t="shared" si="81"/>
        <v>19.55</v>
      </c>
    </row>
    <row r="908" spans="1:10" ht="25.5" x14ac:dyDescent="0.2">
      <c r="A908" s="75" t="s">
        <v>38</v>
      </c>
      <c r="B908" s="14" t="s">
        <v>945</v>
      </c>
      <c r="C908" s="75" t="s">
        <v>22</v>
      </c>
      <c r="D908" s="75" t="s">
        <v>946</v>
      </c>
      <c r="E908" s="265" t="s">
        <v>41</v>
      </c>
      <c r="F908" s="265"/>
      <c r="G908" s="15" t="s">
        <v>25</v>
      </c>
      <c r="H908" s="16">
        <v>1</v>
      </c>
      <c r="I908" s="17">
        <v>1.0900000000000001</v>
      </c>
      <c r="J908" s="17">
        <f t="shared" si="81"/>
        <v>1.0900000000000001</v>
      </c>
    </row>
    <row r="909" spans="1:10" x14ac:dyDescent="0.2">
      <c r="A909" s="75" t="s">
        <v>38</v>
      </c>
      <c r="B909" s="14" t="s">
        <v>947</v>
      </c>
      <c r="C909" s="75" t="s">
        <v>22</v>
      </c>
      <c r="D909" s="75" t="s">
        <v>948</v>
      </c>
      <c r="E909" s="265" t="s">
        <v>944</v>
      </c>
      <c r="F909" s="265"/>
      <c r="G909" s="15" t="s">
        <v>25</v>
      </c>
      <c r="H909" s="16">
        <v>1</v>
      </c>
      <c r="I909" s="17">
        <v>0.81</v>
      </c>
      <c r="J909" s="17">
        <f t="shared" si="81"/>
        <v>0.81</v>
      </c>
    </row>
    <row r="910" spans="1:10" ht="25.5" x14ac:dyDescent="0.2">
      <c r="A910" s="75" t="s">
        <v>38</v>
      </c>
      <c r="B910" s="14" t="s">
        <v>949</v>
      </c>
      <c r="C910" s="75" t="s">
        <v>22</v>
      </c>
      <c r="D910" s="75" t="s">
        <v>950</v>
      </c>
      <c r="E910" s="265" t="s">
        <v>41</v>
      </c>
      <c r="F910" s="265"/>
      <c r="G910" s="15" t="s">
        <v>25</v>
      </c>
      <c r="H910" s="16">
        <v>1</v>
      </c>
      <c r="I910" s="17">
        <v>0.74</v>
      </c>
      <c r="J910" s="17">
        <f t="shared" si="81"/>
        <v>0.74</v>
      </c>
    </row>
    <row r="911" spans="1:10" x14ac:dyDescent="0.2">
      <c r="A911" s="75" t="s">
        <v>38</v>
      </c>
      <c r="B911" s="14" t="s">
        <v>951</v>
      </c>
      <c r="C911" s="75" t="s">
        <v>22</v>
      </c>
      <c r="D911" s="75" t="s">
        <v>952</v>
      </c>
      <c r="E911" s="265" t="s">
        <v>953</v>
      </c>
      <c r="F911" s="265"/>
      <c r="G911" s="15" t="s">
        <v>25</v>
      </c>
      <c r="H911" s="16">
        <v>1</v>
      </c>
      <c r="I911" s="17">
        <v>0.06</v>
      </c>
      <c r="J911" s="17">
        <f t="shared" si="81"/>
        <v>0.06</v>
      </c>
    </row>
    <row r="912" spans="1:10" ht="15" thickBot="1" x14ac:dyDescent="0.25">
      <c r="A912" s="75" t="s">
        <v>38</v>
      </c>
      <c r="B912" s="14" t="s">
        <v>954</v>
      </c>
      <c r="C912" s="75" t="s">
        <v>22</v>
      </c>
      <c r="D912" s="75" t="s">
        <v>955</v>
      </c>
      <c r="E912" s="265" t="s">
        <v>592</v>
      </c>
      <c r="F912" s="265"/>
      <c r="G912" s="15" t="s">
        <v>25</v>
      </c>
      <c r="H912" s="16">
        <v>1</v>
      </c>
      <c r="I912" s="17">
        <v>1.19</v>
      </c>
      <c r="J912" s="17">
        <f t="shared" si="81"/>
        <v>1.19</v>
      </c>
    </row>
    <row r="913" spans="1:10" ht="15" thickTop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</row>
    <row r="914" spans="1:10" ht="15" x14ac:dyDescent="0.2">
      <c r="A914" s="76"/>
      <c r="B914" s="79" t="s">
        <v>9</v>
      </c>
      <c r="C914" s="76" t="s">
        <v>10</v>
      </c>
      <c r="D914" s="76" t="s">
        <v>11</v>
      </c>
      <c r="E914" s="262" t="s">
        <v>12</v>
      </c>
      <c r="F914" s="262"/>
      <c r="G914" s="80" t="s">
        <v>13</v>
      </c>
      <c r="H914" s="79" t="s">
        <v>14</v>
      </c>
      <c r="I914" s="79" t="s">
        <v>1550</v>
      </c>
      <c r="J914" s="79" t="s">
        <v>1551</v>
      </c>
    </row>
    <row r="915" spans="1:10" ht="38.25" x14ac:dyDescent="0.2">
      <c r="A915" s="77" t="s">
        <v>15</v>
      </c>
      <c r="B915" s="5" t="s">
        <v>509</v>
      </c>
      <c r="C915" s="77" t="s">
        <v>22</v>
      </c>
      <c r="D915" s="77" t="s">
        <v>510</v>
      </c>
      <c r="E915" s="263" t="s">
        <v>195</v>
      </c>
      <c r="F915" s="263"/>
      <c r="G915" s="6" t="s">
        <v>85</v>
      </c>
      <c r="H915" s="7">
        <v>1</v>
      </c>
      <c r="I915" s="8"/>
      <c r="J915" s="8">
        <f>SUM(J916:J920)</f>
        <v>14.99</v>
      </c>
    </row>
    <row r="916" spans="1:10" ht="25.5" x14ac:dyDescent="0.2">
      <c r="A916" s="78" t="s">
        <v>20</v>
      </c>
      <c r="B916" s="9" t="s">
        <v>992</v>
      </c>
      <c r="C916" s="78" t="s">
        <v>22</v>
      </c>
      <c r="D916" s="78" t="s">
        <v>993</v>
      </c>
      <c r="E916" s="261" t="s">
        <v>195</v>
      </c>
      <c r="F916" s="261"/>
      <c r="G916" s="10" t="s">
        <v>85</v>
      </c>
      <c r="H916" s="11">
        <v>1</v>
      </c>
      <c r="I916" s="12">
        <v>11.34</v>
      </c>
      <c r="J916" s="12">
        <f t="shared" ref="J916:J920" si="82">TRUNC(H916*I916,2)</f>
        <v>11.34</v>
      </c>
    </row>
    <row r="917" spans="1:10" ht="25.5" x14ac:dyDescent="0.2">
      <c r="A917" s="78" t="s">
        <v>20</v>
      </c>
      <c r="B917" s="9" t="s">
        <v>936</v>
      </c>
      <c r="C917" s="78" t="s">
        <v>22</v>
      </c>
      <c r="D917" s="78" t="s">
        <v>937</v>
      </c>
      <c r="E917" s="261" t="s">
        <v>24</v>
      </c>
      <c r="F917" s="261"/>
      <c r="G917" s="10" t="s">
        <v>25</v>
      </c>
      <c r="H917" s="11">
        <v>1.4999999999999999E-2</v>
      </c>
      <c r="I917" s="12">
        <v>20</v>
      </c>
      <c r="J917" s="12">
        <f t="shared" si="82"/>
        <v>0.3</v>
      </c>
    </row>
    <row r="918" spans="1:10" ht="25.5" x14ac:dyDescent="0.2">
      <c r="A918" s="78" t="s">
        <v>20</v>
      </c>
      <c r="B918" s="9" t="s">
        <v>226</v>
      </c>
      <c r="C918" s="78" t="s">
        <v>22</v>
      </c>
      <c r="D918" s="78" t="s">
        <v>227</v>
      </c>
      <c r="E918" s="261" t="s">
        <v>24</v>
      </c>
      <c r="F918" s="261"/>
      <c r="G918" s="10" t="s">
        <v>25</v>
      </c>
      <c r="H918" s="11">
        <v>9.4E-2</v>
      </c>
      <c r="I918" s="12">
        <v>27.46</v>
      </c>
      <c r="J918" s="12">
        <f t="shared" si="82"/>
        <v>2.58</v>
      </c>
    </row>
    <row r="919" spans="1:10" ht="25.5" x14ac:dyDescent="0.2">
      <c r="A919" s="75" t="s">
        <v>38</v>
      </c>
      <c r="B919" s="14" t="s">
        <v>230</v>
      </c>
      <c r="C919" s="75" t="s">
        <v>22</v>
      </c>
      <c r="D919" s="75" t="s">
        <v>231</v>
      </c>
      <c r="E919" s="265" t="s">
        <v>84</v>
      </c>
      <c r="F919" s="265"/>
      <c r="G919" s="15" t="s">
        <v>85</v>
      </c>
      <c r="H919" s="16">
        <v>2.5000000000000001E-2</v>
      </c>
      <c r="I919" s="17">
        <v>27.35</v>
      </c>
      <c r="J919" s="17">
        <f t="shared" si="82"/>
        <v>0.68</v>
      </c>
    </row>
    <row r="920" spans="1:10" ht="26.25" thickBot="1" x14ac:dyDescent="0.25">
      <c r="A920" s="75" t="s">
        <v>38</v>
      </c>
      <c r="B920" s="14" t="s">
        <v>232</v>
      </c>
      <c r="C920" s="75" t="s">
        <v>22</v>
      </c>
      <c r="D920" s="75" t="s">
        <v>233</v>
      </c>
      <c r="E920" s="265" t="s">
        <v>84</v>
      </c>
      <c r="F920" s="265"/>
      <c r="G920" s="15" t="s">
        <v>234</v>
      </c>
      <c r="H920" s="16">
        <v>0.43099999999999999</v>
      </c>
      <c r="I920" s="17">
        <v>0.22</v>
      </c>
      <c r="J920" s="17">
        <f t="shared" si="82"/>
        <v>0.09</v>
      </c>
    </row>
    <row r="921" spans="1:10" ht="15" thickTop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</row>
    <row r="922" spans="1:10" ht="15" x14ac:dyDescent="0.2">
      <c r="A922" s="76"/>
      <c r="B922" s="79" t="s">
        <v>9</v>
      </c>
      <c r="C922" s="76" t="s">
        <v>10</v>
      </c>
      <c r="D922" s="76" t="s">
        <v>11</v>
      </c>
      <c r="E922" s="262" t="s">
        <v>12</v>
      </c>
      <c r="F922" s="262"/>
      <c r="G922" s="80" t="s">
        <v>13</v>
      </c>
      <c r="H922" s="79" t="s">
        <v>14</v>
      </c>
      <c r="I922" s="79" t="s">
        <v>1550</v>
      </c>
      <c r="J922" s="79" t="s">
        <v>1551</v>
      </c>
    </row>
    <row r="923" spans="1:10" ht="38.25" x14ac:dyDescent="0.2">
      <c r="A923" s="77" t="s">
        <v>15</v>
      </c>
      <c r="B923" s="5" t="s">
        <v>513</v>
      </c>
      <c r="C923" s="77" t="s">
        <v>22</v>
      </c>
      <c r="D923" s="77" t="s">
        <v>514</v>
      </c>
      <c r="E923" s="263" t="s">
        <v>195</v>
      </c>
      <c r="F923" s="263"/>
      <c r="G923" s="6" t="s">
        <v>85</v>
      </c>
      <c r="H923" s="7">
        <v>1</v>
      </c>
      <c r="I923" s="8"/>
      <c r="J923" s="8">
        <f>SUM(J924:J928)</f>
        <v>23.97</v>
      </c>
    </row>
    <row r="924" spans="1:10" ht="25.5" x14ac:dyDescent="0.2">
      <c r="A924" s="78" t="s">
        <v>20</v>
      </c>
      <c r="B924" s="9" t="s">
        <v>994</v>
      </c>
      <c r="C924" s="78" t="s">
        <v>22</v>
      </c>
      <c r="D924" s="78" t="s">
        <v>995</v>
      </c>
      <c r="E924" s="261" t="s">
        <v>195</v>
      </c>
      <c r="F924" s="261"/>
      <c r="G924" s="10" t="s">
        <v>85</v>
      </c>
      <c r="H924" s="11">
        <v>1</v>
      </c>
      <c r="I924" s="12">
        <v>11.86</v>
      </c>
      <c r="J924" s="12">
        <f t="shared" ref="J924:J928" si="83">TRUNC(H924*I924,2)</f>
        <v>11.86</v>
      </c>
    </row>
    <row r="925" spans="1:10" ht="25.5" x14ac:dyDescent="0.2">
      <c r="A925" s="78" t="s">
        <v>20</v>
      </c>
      <c r="B925" s="9" t="s">
        <v>936</v>
      </c>
      <c r="C925" s="78" t="s">
        <v>22</v>
      </c>
      <c r="D925" s="78" t="s">
        <v>937</v>
      </c>
      <c r="E925" s="261" t="s">
        <v>24</v>
      </c>
      <c r="F925" s="261"/>
      <c r="G925" s="10" t="s">
        <v>25</v>
      </c>
      <c r="H925" s="11">
        <v>5.8000000000000003E-2</v>
      </c>
      <c r="I925" s="12">
        <v>20</v>
      </c>
      <c r="J925" s="12">
        <f t="shared" si="83"/>
        <v>1.1599999999999999</v>
      </c>
    </row>
    <row r="926" spans="1:10" ht="25.5" x14ac:dyDescent="0.2">
      <c r="A926" s="78" t="s">
        <v>20</v>
      </c>
      <c r="B926" s="9" t="s">
        <v>226</v>
      </c>
      <c r="C926" s="78" t="s">
        <v>22</v>
      </c>
      <c r="D926" s="78" t="s">
        <v>227</v>
      </c>
      <c r="E926" s="261" t="s">
        <v>24</v>
      </c>
      <c r="F926" s="261"/>
      <c r="G926" s="10" t="s">
        <v>25</v>
      </c>
      <c r="H926" s="11">
        <v>0.36599999999999999</v>
      </c>
      <c r="I926" s="12">
        <v>27.46</v>
      </c>
      <c r="J926" s="12">
        <f t="shared" si="83"/>
        <v>10.050000000000001</v>
      </c>
    </row>
    <row r="927" spans="1:10" ht="25.5" x14ac:dyDescent="0.2">
      <c r="A927" s="75" t="s">
        <v>38</v>
      </c>
      <c r="B927" s="14" t="s">
        <v>230</v>
      </c>
      <c r="C927" s="75" t="s">
        <v>22</v>
      </c>
      <c r="D927" s="75" t="s">
        <v>231</v>
      </c>
      <c r="E927" s="265" t="s">
        <v>84</v>
      </c>
      <c r="F927" s="265"/>
      <c r="G927" s="15" t="s">
        <v>85</v>
      </c>
      <c r="H927" s="16">
        <v>2.5000000000000001E-2</v>
      </c>
      <c r="I927" s="17">
        <v>27.35</v>
      </c>
      <c r="J927" s="17">
        <f t="shared" si="83"/>
        <v>0.68</v>
      </c>
    </row>
    <row r="928" spans="1:10" ht="26.25" thickBot="1" x14ac:dyDescent="0.25">
      <c r="A928" s="75" t="s">
        <v>38</v>
      </c>
      <c r="B928" s="14" t="s">
        <v>232</v>
      </c>
      <c r="C928" s="75" t="s">
        <v>22</v>
      </c>
      <c r="D928" s="75" t="s">
        <v>233</v>
      </c>
      <c r="E928" s="265" t="s">
        <v>84</v>
      </c>
      <c r="F928" s="265"/>
      <c r="G928" s="15" t="s">
        <v>234</v>
      </c>
      <c r="H928" s="16">
        <v>1.04</v>
      </c>
      <c r="I928" s="17">
        <v>0.22</v>
      </c>
      <c r="J928" s="17">
        <f t="shared" si="83"/>
        <v>0.22</v>
      </c>
    </row>
    <row r="929" spans="1:10" ht="15" thickTop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</row>
    <row r="930" spans="1:10" ht="15" x14ac:dyDescent="0.2">
      <c r="A930" s="76"/>
      <c r="B930" s="79" t="s">
        <v>9</v>
      </c>
      <c r="C930" s="76" t="s">
        <v>10</v>
      </c>
      <c r="D930" s="76" t="s">
        <v>11</v>
      </c>
      <c r="E930" s="262" t="s">
        <v>12</v>
      </c>
      <c r="F930" s="262"/>
      <c r="G930" s="80" t="s">
        <v>13</v>
      </c>
      <c r="H930" s="79" t="s">
        <v>14</v>
      </c>
      <c r="I930" s="79" t="s">
        <v>1550</v>
      </c>
      <c r="J930" s="79" t="s">
        <v>1551</v>
      </c>
    </row>
    <row r="931" spans="1:10" x14ac:dyDescent="0.2">
      <c r="A931" s="77" t="s">
        <v>15</v>
      </c>
      <c r="B931" s="5" t="s">
        <v>341</v>
      </c>
      <c r="C931" s="77" t="s">
        <v>22</v>
      </c>
      <c r="D931" s="77" t="s">
        <v>342</v>
      </c>
      <c r="E931" s="263" t="s">
        <v>24</v>
      </c>
      <c r="F931" s="263"/>
      <c r="G931" s="6" t="s">
        <v>25</v>
      </c>
      <c r="H931" s="7">
        <v>1</v>
      </c>
      <c r="I931" s="8"/>
      <c r="J931" s="8">
        <f>SUM(J932:J939)</f>
        <v>20.29</v>
      </c>
    </row>
    <row r="932" spans="1:10" ht="25.5" x14ac:dyDescent="0.2">
      <c r="A932" s="78" t="s">
        <v>20</v>
      </c>
      <c r="B932" s="9" t="s">
        <v>996</v>
      </c>
      <c r="C932" s="78" t="s">
        <v>22</v>
      </c>
      <c r="D932" s="78" t="s">
        <v>997</v>
      </c>
      <c r="E932" s="261" t="s">
        <v>24</v>
      </c>
      <c r="F932" s="261"/>
      <c r="G932" s="10" t="s">
        <v>25</v>
      </c>
      <c r="H932" s="11">
        <v>1</v>
      </c>
      <c r="I932" s="12">
        <v>0.36</v>
      </c>
      <c r="J932" s="12">
        <f t="shared" ref="J932:J939" si="84">TRUNC(H932*I932,2)</f>
        <v>0.36</v>
      </c>
    </row>
    <row r="933" spans="1:10" x14ac:dyDescent="0.2">
      <c r="A933" s="75" t="s">
        <v>38</v>
      </c>
      <c r="B933" s="14" t="s">
        <v>998</v>
      </c>
      <c r="C933" s="75" t="s">
        <v>22</v>
      </c>
      <c r="D933" s="75" t="s">
        <v>999</v>
      </c>
      <c r="E933" s="265" t="s">
        <v>124</v>
      </c>
      <c r="F933" s="265"/>
      <c r="G933" s="15" t="s">
        <v>25</v>
      </c>
      <c r="H933" s="16">
        <v>1</v>
      </c>
      <c r="I933" s="17">
        <v>12.18</v>
      </c>
      <c r="J933" s="17">
        <f t="shared" si="84"/>
        <v>12.18</v>
      </c>
    </row>
    <row r="934" spans="1:10" x14ac:dyDescent="0.2">
      <c r="A934" s="75" t="s">
        <v>38</v>
      </c>
      <c r="B934" s="14" t="s">
        <v>942</v>
      </c>
      <c r="C934" s="75" t="s">
        <v>22</v>
      </c>
      <c r="D934" s="75" t="s">
        <v>943</v>
      </c>
      <c r="E934" s="265" t="s">
        <v>944</v>
      </c>
      <c r="F934" s="265"/>
      <c r="G934" s="15" t="s">
        <v>25</v>
      </c>
      <c r="H934" s="16">
        <v>1</v>
      </c>
      <c r="I934" s="17">
        <v>3.84</v>
      </c>
      <c r="J934" s="17">
        <f t="shared" si="84"/>
        <v>3.84</v>
      </c>
    </row>
    <row r="935" spans="1:10" ht="25.5" x14ac:dyDescent="0.2">
      <c r="A935" s="75" t="s">
        <v>38</v>
      </c>
      <c r="B935" s="14" t="s">
        <v>1000</v>
      </c>
      <c r="C935" s="75" t="s">
        <v>22</v>
      </c>
      <c r="D935" s="75" t="s">
        <v>1001</v>
      </c>
      <c r="E935" s="265" t="s">
        <v>41</v>
      </c>
      <c r="F935" s="265"/>
      <c r="G935" s="15" t="s">
        <v>25</v>
      </c>
      <c r="H935" s="16">
        <v>1</v>
      </c>
      <c r="I935" s="17">
        <v>1.07</v>
      </c>
      <c r="J935" s="17">
        <f t="shared" si="84"/>
        <v>1.07</v>
      </c>
    </row>
    <row r="936" spans="1:10" x14ac:dyDescent="0.2">
      <c r="A936" s="75" t="s">
        <v>38</v>
      </c>
      <c r="B936" s="14" t="s">
        <v>947</v>
      </c>
      <c r="C936" s="75" t="s">
        <v>22</v>
      </c>
      <c r="D936" s="75" t="s">
        <v>948</v>
      </c>
      <c r="E936" s="265" t="s">
        <v>944</v>
      </c>
      <c r="F936" s="265"/>
      <c r="G936" s="15" t="s">
        <v>25</v>
      </c>
      <c r="H936" s="16">
        <v>1</v>
      </c>
      <c r="I936" s="17">
        <v>0.81</v>
      </c>
      <c r="J936" s="17">
        <f t="shared" si="84"/>
        <v>0.81</v>
      </c>
    </row>
    <row r="937" spans="1:10" ht="25.5" x14ac:dyDescent="0.2">
      <c r="A937" s="75" t="s">
        <v>38</v>
      </c>
      <c r="B937" s="14" t="s">
        <v>1002</v>
      </c>
      <c r="C937" s="75" t="s">
        <v>22</v>
      </c>
      <c r="D937" s="75" t="s">
        <v>1003</v>
      </c>
      <c r="E937" s="265" t="s">
        <v>41</v>
      </c>
      <c r="F937" s="265"/>
      <c r="G937" s="15" t="s">
        <v>25</v>
      </c>
      <c r="H937" s="16">
        <v>1</v>
      </c>
      <c r="I937" s="17">
        <v>0.78</v>
      </c>
      <c r="J937" s="17">
        <f t="shared" si="84"/>
        <v>0.78</v>
      </c>
    </row>
    <row r="938" spans="1:10" x14ac:dyDescent="0.2">
      <c r="A938" s="75" t="s">
        <v>38</v>
      </c>
      <c r="B938" s="14" t="s">
        <v>951</v>
      </c>
      <c r="C938" s="75" t="s">
        <v>22</v>
      </c>
      <c r="D938" s="75" t="s">
        <v>952</v>
      </c>
      <c r="E938" s="265" t="s">
        <v>953</v>
      </c>
      <c r="F938" s="265"/>
      <c r="G938" s="15" t="s">
        <v>25</v>
      </c>
      <c r="H938" s="16">
        <v>1</v>
      </c>
      <c r="I938" s="17">
        <v>0.06</v>
      </c>
      <c r="J938" s="17">
        <f t="shared" si="84"/>
        <v>0.06</v>
      </c>
    </row>
    <row r="939" spans="1:10" ht="15" thickBot="1" x14ac:dyDescent="0.25">
      <c r="A939" s="75" t="s">
        <v>38</v>
      </c>
      <c r="B939" s="14" t="s">
        <v>954</v>
      </c>
      <c r="C939" s="75" t="s">
        <v>22</v>
      </c>
      <c r="D939" s="75" t="s">
        <v>955</v>
      </c>
      <c r="E939" s="265" t="s">
        <v>592</v>
      </c>
      <c r="F939" s="265"/>
      <c r="G939" s="15" t="s">
        <v>25</v>
      </c>
      <c r="H939" s="16">
        <v>1</v>
      </c>
      <c r="I939" s="17">
        <v>1.19</v>
      </c>
      <c r="J939" s="17">
        <f t="shared" si="84"/>
        <v>1.19</v>
      </c>
    </row>
    <row r="940" spans="1:10" ht="15" thickTop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</row>
    <row r="941" spans="1:10" ht="15" x14ac:dyDescent="0.2">
      <c r="A941" s="76"/>
      <c r="B941" s="79" t="s">
        <v>9</v>
      </c>
      <c r="C941" s="76" t="s">
        <v>10</v>
      </c>
      <c r="D941" s="76" t="s">
        <v>11</v>
      </c>
      <c r="E941" s="262" t="s">
        <v>12</v>
      </c>
      <c r="F941" s="262"/>
      <c r="G941" s="80" t="s">
        <v>13</v>
      </c>
      <c r="H941" s="79" t="s">
        <v>14</v>
      </c>
      <c r="I941" s="79" t="s">
        <v>1550</v>
      </c>
      <c r="J941" s="79" t="s">
        <v>1551</v>
      </c>
    </row>
    <row r="942" spans="1:10" ht="25.5" x14ac:dyDescent="0.2">
      <c r="A942" s="77" t="s">
        <v>15</v>
      </c>
      <c r="B942" s="5" t="s">
        <v>824</v>
      </c>
      <c r="C942" s="77" t="s">
        <v>22</v>
      </c>
      <c r="D942" s="77" t="s">
        <v>825</v>
      </c>
      <c r="E942" s="263" t="s">
        <v>24</v>
      </c>
      <c r="F942" s="263"/>
      <c r="G942" s="6" t="s">
        <v>25</v>
      </c>
      <c r="H942" s="7">
        <v>1</v>
      </c>
      <c r="I942" s="8"/>
      <c r="J942" s="8">
        <f>SUM(J943:J950)</f>
        <v>19.509999999999998</v>
      </c>
    </row>
    <row r="943" spans="1:10" ht="25.5" x14ac:dyDescent="0.2">
      <c r="A943" s="78" t="s">
        <v>20</v>
      </c>
      <c r="B943" s="9" t="s">
        <v>1004</v>
      </c>
      <c r="C943" s="78" t="s">
        <v>22</v>
      </c>
      <c r="D943" s="78" t="s">
        <v>1005</v>
      </c>
      <c r="E943" s="261" t="s">
        <v>24</v>
      </c>
      <c r="F943" s="261"/>
      <c r="G943" s="10" t="s">
        <v>25</v>
      </c>
      <c r="H943" s="11">
        <v>1</v>
      </c>
      <c r="I943" s="12">
        <v>0.17</v>
      </c>
      <c r="J943" s="12">
        <f t="shared" ref="J943:J950" si="85">TRUNC(H943*I943,2)</f>
        <v>0.17</v>
      </c>
    </row>
    <row r="944" spans="1:10" x14ac:dyDescent="0.2">
      <c r="A944" s="75" t="s">
        <v>38</v>
      </c>
      <c r="B944" s="14" t="s">
        <v>942</v>
      </c>
      <c r="C944" s="75" t="s">
        <v>22</v>
      </c>
      <c r="D944" s="75" t="s">
        <v>943</v>
      </c>
      <c r="E944" s="265" t="s">
        <v>944</v>
      </c>
      <c r="F944" s="265"/>
      <c r="G944" s="15" t="s">
        <v>25</v>
      </c>
      <c r="H944" s="16">
        <v>1</v>
      </c>
      <c r="I944" s="17">
        <v>3.84</v>
      </c>
      <c r="J944" s="17">
        <f t="shared" si="85"/>
        <v>3.84</v>
      </c>
    </row>
    <row r="945" spans="1:10" x14ac:dyDescent="0.2">
      <c r="A945" s="75" t="s">
        <v>38</v>
      </c>
      <c r="B945" s="14" t="s">
        <v>1006</v>
      </c>
      <c r="C945" s="75" t="s">
        <v>22</v>
      </c>
      <c r="D945" s="75" t="s">
        <v>1007</v>
      </c>
      <c r="E945" s="265" t="s">
        <v>124</v>
      </c>
      <c r="F945" s="265"/>
      <c r="G945" s="15" t="s">
        <v>25</v>
      </c>
      <c r="H945" s="16">
        <v>1</v>
      </c>
      <c r="I945" s="17">
        <v>12.18</v>
      </c>
      <c r="J945" s="17">
        <f t="shared" si="85"/>
        <v>12.18</v>
      </c>
    </row>
    <row r="946" spans="1:10" ht="25.5" x14ac:dyDescent="0.2">
      <c r="A946" s="75" t="s">
        <v>38</v>
      </c>
      <c r="B946" s="14" t="s">
        <v>1008</v>
      </c>
      <c r="C946" s="75" t="s">
        <v>22</v>
      </c>
      <c r="D946" s="75" t="s">
        <v>1009</v>
      </c>
      <c r="E946" s="265" t="s">
        <v>41</v>
      </c>
      <c r="F946" s="265"/>
      <c r="G946" s="15" t="s">
        <v>25</v>
      </c>
      <c r="H946" s="16">
        <v>1</v>
      </c>
      <c r="I946" s="17">
        <v>0.94</v>
      </c>
      <c r="J946" s="17">
        <f t="shared" si="85"/>
        <v>0.94</v>
      </c>
    </row>
    <row r="947" spans="1:10" x14ac:dyDescent="0.2">
      <c r="A947" s="75" t="s">
        <v>38</v>
      </c>
      <c r="B947" s="14" t="s">
        <v>947</v>
      </c>
      <c r="C947" s="75" t="s">
        <v>22</v>
      </c>
      <c r="D947" s="75" t="s">
        <v>948</v>
      </c>
      <c r="E947" s="265" t="s">
        <v>944</v>
      </c>
      <c r="F947" s="265"/>
      <c r="G947" s="15" t="s">
        <v>25</v>
      </c>
      <c r="H947" s="16">
        <v>1</v>
      </c>
      <c r="I947" s="17">
        <v>0.81</v>
      </c>
      <c r="J947" s="17">
        <f t="shared" si="85"/>
        <v>0.81</v>
      </c>
    </row>
    <row r="948" spans="1:10" ht="25.5" x14ac:dyDescent="0.2">
      <c r="A948" s="75" t="s">
        <v>38</v>
      </c>
      <c r="B948" s="14" t="s">
        <v>1010</v>
      </c>
      <c r="C948" s="75" t="s">
        <v>22</v>
      </c>
      <c r="D948" s="75" t="s">
        <v>1011</v>
      </c>
      <c r="E948" s="265" t="s">
        <v>41</v>
      </c>
      <c r="F948" s="265"/>
      <c r="G948" s="15" t="s">
        <v>25</v>
      </c>
      <c r="H948" s="16">
        <v>1</v>
      </c>
      <c r="I948" s="17">
        <v>0.32</v>
      </c>
      <c r="J948" s="17">
        <f t="shared" si="85"/>
        <v>0.32</v>
      </c>
    </row>
    <row r="949" spans="1:10" x14ac:dyDescent="0.2">
      <c r="A949" s="75" t="s">
        <v>38</v>
      </c>
      <c r="B949" s="14" t="s">
        <v>951</v>
      </c>
      <c r="C949" s="75" t="s">
        <v>22</v>
      </c>
      <c r="D949" s="75" t="s">
        <v>952</v>
      </c>
      <c r="E949" s="265" t="s">
        <v>953</v>
      </c>
      <c r="F949" s="265"/>
      <c r="G949" s="15" t="s">
        <v>25</v>
      </c>
      <c r="H949" s="16">
        <v>1</v>
      </c>
      <c r="I949" s="17">
        <v>0.06</v>
      </c>
      <c r="J949" s="17">
        <f t="shared" si="85"/>
        <v>0.06</v>
      </c>
    </row>
    <row r="950" spans="1:10" ht="15" thickBot="1" x14ac:dyDescent="0.25">
      <c r="A950" s="75" t="s">
        <v>38</v>
      </c>
      <c r="B950" s="14" t="s">
        <v>954</v>
      </c>
      <c r="C950" s="75" t="s">
        <v>22</v>
      </c>
      <c r="D950" s="75" t="s">
        <v>955</v>
      </c>
      <c r="E950" s="265" t="s">
        <v>592</v>
      </c>
      <c r="F950" s="265"/>
      <c r="G950" s="15" t="s">
        <v>25</v>
      </c>
      <c r="H950" s="16">
        <v>1</v>
      </c>
      <c r="I950" s="17">
        <v>1.19</v>
      </c>
      <c r="J950" s="17">
        <f t="shared" si="85"/>
        <v>1.19</v>
      </c>
    </row>
    <row r="951" spans="1:10" ht="15" thickTop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</row>
    <row r="952" spans="1:10" ht="15" x14ac:dyDescent="0.2">
      <c r="A952" s="76"/>
      <c r="B952" s="79" t="s">
        <v>9</v>
      </c>
      <c r="C952" s="76" t="s">
        <v>10</v>
      </c>
      <c r="D952" s="76" t="s">
        <v>11</v>
      </c>
      <c r="E952" s="262" t="s">
        <v>12</v>
      </c>
      <c r="F952" s="262"/>
      <c r="G952" s="80" t="s">
        <v>13</v>
      </c>
      <c r="H952" s="79" t="s">
        <v>14</v>
      </c>
      <c r="I952" s="79" t="s">
        <v>1550</v>
      </c>
      <c r="J952" s="79" t="s">
        <v>1551</v>
      </c>
    </row>
    <row r="953" spans="1:10" x14ac:dyDescent="0.2">
      <c r="A953" s="77" t="s">
        <v>15</v>
      </c>
      <c r="B953" s="5" t="s">
        <v>28</v>
      </c>
      <c r="C953" s="77" t="s">
        <v>22</v>
      </c>
      <c r="D953" s="77" t="s">
        <v>29</v>
      </c>
      <c r="E953" s="263" t="s">
        <v>24</v>
      </c>
      <c r="F953" s="263"/>
      <c r="G953" s="6" t="s">
        <v>25</v>
      </c>
      <c r="H953" s="7">
        <v>1</v>
      </c>
      <c r="I953" s="8"/>
      <c r="J953" s="8">
        <f>SUM(J954:J959)</f>
        <v>18.940000000000001</v>
      </c>
    </row>
    <row r="954" spans="1:10" ht="25.5" x14ac:dyDescent="0.2">
      <c r="A954" s="78" t="s">
        <v>20</v>
      </c>
      <c r="B954" s="9" t="s">
        <v>1012</v>
      </c>
      <c r="C954" s="78" t="s">
        <v>22</v>
      </c>
      <c r="D954" s="78" t="s">
        <v>1013</v>
      </c>
      <c r="E954" s="261" t="s">
        <v>24</v>
      </c>
      <c r="F954" s="261"/>
      <c r="G954" s="10" t="s">
        <v>25</v>
      </c>
      <c r="H954" s="11">
        <v>1</v>
      </c>
      <c r="I954" s="12">
        <v>7.0000000000000007E-2</v>
      </c>
      <c r="J954" s="12">
        <f t="shared" ref="J954:J959" si="86">TRUNC(H954*I954,2)</f>
        <v>7.0000000000000007E-2</v>
      </c>
    </row>
    <row r="955" spans="1:10" x14ac:dyDescent="0.2">
      <c r="A955" s="75" t="s">
        <v>38</v>
      </c>
      <c r="B955" s="14" t="s">
        <v>1014</v>
      </c>
      <c r="C955" s="75" t="s">
        <v>22</v>
      </c>
      <c r="D955" s="75" t="s">
        <v>1015</v>
      </c>
      <c r="E955" s="265" t="s">
        <v>124</v>
      </c>
      <c r="F955" s="265"/>
      <c r="G955" s="15" t="s">
        <v>25</v>
      </c>
      <c r="H955" s="16">
        <v>1</v>
      </c>
      <c r="I955" s="17">
        <v>17.260000000000002</v>
      </c>
      <c r="J955" s="17">
        <f t="shared" si="86"/>
        <v>17.260000000000002</v>
      </c>
    </row>
    <row r="956" spans="1:10" ht="25.5" x14ac:dyDescent="0.2">
      <c r="A956" s="75" t="s">
        <v>38</v>
      </c>
      <c r="B956" s="14" t="s">
        <v>1016</v>
      </c>
      <c r="C956" s="75" t="s">
        <v>22</v>
      </c>
      <c r="D956" s="75" t="s">
        <v>1017</v>
      </c>
      <c r="E956" s="265" t="s">
        <v>41</v>
      </c>
      <c r="F956" s="265"/>
      <c r="G956" s="15" t="s">
        <v>25</v>
      </c>
      <c r="H956" s="16">
        <v>1</v>
      </c>
      <c r="I956" s="17">
        <v>0.69</v>
      </c>
      <c r="J956" s="17">
        <f t="shared" si="86"/>
        <v>0.69</v>
      </c>
    </row>
    <row r="957" spans="1:10" x14ac:dyDescent="0.2">
      <c r="A957" s="75" t="s">
        <v>38</v>
      </c>
      <c r="B957" s="14" t="s">
        <v>947</v>
      </c>
      <c r="C957" s="75" t="s">
        <v>22</v>
      </c>
      <c r="D957" s="75" t="s">
        <v>948</v>
      </c>
      <c r="E957" s="265" t="s">
        <v>944</v>
      </c>
      <c r="F957" s="265"/>
      <c r="G957" s="15" t="s">
        <v>25</v>
      </c>
      <c r="H957" s="16">
        <v>1</v>
      </c>
      <c r="I957" s="17">
        <v>0.81</v>
      </c>
      <c r="J957" s="17">
        <f t="shared" si="86"/>
        <v>0.81</v>
      </c>
    </row>
    <row r="958" spans="1:10" ht="25.5" x14ac:dyDescent="0.2">
      <c r="A958" s="75" t="s">
        <v>38</v>
      </c>
      <c r="B958" s="14" t="s">
        <v>1018</v>
      </c>
      <c r="C958" s="75" t="s">
        <v>22</v>
      </c>
      <c r="D958" s="75" t="s">
        <v>1019</v>
      </c>
      <c r="E958" s="265" t="s">
        <v>41</v>
      </c>
      <c r="F958" s="265"/>
      <c r="G958" s="15" t="s">
        <v>25</v>
      </c>
      <c r="H958" s="16">
        <v>1</v>
      </c>
      <c r="I958" s="17">
        <v>0.05</v>
      </c>
      <c r="J958" s="17">
        <f t="shared" si="86"/>
        <v>0.05</v>
      </c>
    </row>
    <row r="959" spans="1:10" ht="15" thickBot="1" x14ac:dyDescent="0.25">
      <c r="A959" s="75" t="s">
        <v>38</v>
      </c>
      <c r="B959" s="14" t="s">
        <v>951</v>
      </c>
      <c r="C959" s="75" t="s">
        <v>22</v>
      </c>
      <c r="D959" s="75" t="s">
        <v>952</v>
      </c>
      <c r="E959" s="265" t="s">
        <v>953</v>
      </c>
      <c r="F959" s="265"/>
      <c r="G959" s="15" t="s">
        <v>25</v>
      </c>
      <c r="H959" s="16">
        <v>1</v>
      </c>
      <c r="I959" s="17">
        <v>0.06</v>
      </c>
      <c r="J959" s="17">
        <f t="shared" si="86"/>
        <v>0.06</v>
      </c>
    </row>
    <row r="960" spans="1:10" ht="15" thickTop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</row>
    <row r="961" spans="1:10" ht="15" x14ac:dyDescent="0.2">
      <c r="A961" s="76"/>
      <c r="B961" s="79" t="s">
        <v>9</v>
      </c>
      <c r="C961" s="76" t="s">
        <v>10</v>
      </c>
      <c r="D961" s="76" t="s">
        <v>11</v>
      </c>
      <c r="E961" s="262" t="s">
        <v>12</v>
      </c>
      <c r="F961" s="262"/>
      <c r="G961" s="80" t="s">
        <v>13</v>
      </c>
      <c r="H961" s="79" t="s">
        <v>14</v>
      </c>
      <c r="I961" s="79" t="s">
        <v>1550</v>
      </c>
      <c r="J961" s="79" t="s">
        <v>1551</v>
      </c>
    </row>
    <row r="962" spans="1:10" x14ac:dyDescent="0.2">
      <c r="A962" s="77" t="s">
        <v>15</v>
      </c>
      <c r="B962" s="5" t="s">
        <v>32</v>
      </c>
      <c r="C962" s="77" t="s">
        <v>22</v>
      </c>
      <c r="D962" s="77" t="s">
        <v>33</v>
      </c>
      <c r="E962" s="263" t="s">
        <v>24</v>
      </c>
      <c r="F962" s="263"/>
      <c r="G962" s="6" t="s">
        <v>25</v>
      </c>
      <c r="H962" s="7">
        <v>1</v>
      </c>
      <c r="I962" s="8"/>
      <c r="J962" s="8">
        <f>SUM(J963:J968)</f>
        <v>26.9</v>
      </c>
    </row>
    <row r="963" spans="1:10" ht="25.5" x14ac:dyDescent="0.2">
      <c r="A963" s="78" t="s">
        <v>20</v>
      </c>
      <c r="B963" s="9" t="s">
        <v>1020</v>
      </c>
      <c r="C963" s="78" t="s">
        <v>22</v>
      </c>
      <c r="D963" s="78" t="s">
        <v>1021</v>
      </c>
      <c r="E963" s="261" t="s">
        <v>24</v>
      </c>
      <c r="F963" s="261"/>
      <c r="G963" s="10" t="s">
        <v>25</v>
      </c>
      <c r="H963" s="11">
        <v>1</v>
      </c>
      <c r="I963" s="12">
        <v>0.16</v>
      </c>
      <c r="J963" s="12">
        <f t="shared" ref="J963:J968" si="87">TRUNC(H963*I963,2)</f>
        <v>0.16</v>
      </c>
    </row>
    <row r="964" spans="1:10" x14ac:dyDescent="0.2">
      <c r="A964" s="75" t="s">
        <v>38</v>
      </c>
      <c r="B964" s="14" t="s">
        <v>1022</v>
      </c>
      <c r="C964" s="75" t="s">
        <v>22</v>
      </c>
      <c r="D964" s="75" t="s">
        <v>1023</v>
      </c>
      <c r="E964" s="265" t="s">
        <v>124</v>
      </c>
      <c r="F964" s="265"/>
      <c r="G964" s="15" t="s">
        <v>25</v>
      </c>
      <c r="H964" s="16">
        <v>1</v>
      </c>
      <c r="I964" s="17">
        <v>25.13</v>
      </c>
      <c r="J964" s="17">
        <f t="shared" si="87"/>
        <v>25.13</v>
      </c>
    </row>
    <row r="965" spans="1:10" ht="25.5" x14ac:dyDescent="0.2">
      <c r="A965" s="75" t="s">
        <v>38</v>
      </c>
      <c r="B965" s="14" t="s">
        <v>1016</v>
      </c>
      <c r="C965" s="75" t="s">
        <v>22</v>
      </c>
      <c r="D965" s="75" t="s">
        <v>1017</v>
      </c>
      <c r="E965" s="265" t="s">
        <v>41</v>
      </c>
      <c r="F965" s="265"/>
      <c r="G965" s="15" t="s">
        <v>25</v>
      </c>
      <c r="H965" s="16">
        <v>1</v>
      </c>
      <c r="I965" s="17">
        <v>0.69</v>
      </c>
      <c r="J965" s="17">
        <f t="shared" si="87"/>
        <v>0.69</v>
      </c>
    </row>
    <row r="966" spans="1:10" x14ac:dyDescent="0.2">
      <c r="A966" s="75" t="s">
        <v>38</v>
      </c>
      <c r="B966" s="14" t="s">
        <v>947</v>
      </c>
      <c r="C966" s="75" t="s">
        <v>22</v>
      </c>
      <c r="D966" s="75" t="s">
        <v>948</v>
      </c>
      <c r="E966" s="265" t="s">
        <v>944</v>
      </c>
      <c r="F966" s="265"/>
      <c r="G966" s="15" t="s">
        <v>25</v>
      </c>
      <c r="H966" s="16">
        <v>1</v>
      </c>
      <c r="I966" s="17">
        <v>0.81</v>
      </c>
      <c r="J966" s="17">
        <f t="shared" si="87"/>
        <v>0.81</v>
      </c>
    </row>
    <row r="967" spans="1:10" ht="25.5" x14ac:dyDescent="0.2">
      <c r="A967" s="75" t="s">
        <v>38</v>
      </c>
      <c r="B967" s="14" t="s">
        <v>1018</v>
      </c>
      <c r="C967" s="75" t="s">
        <v>22</v>
      </c>
      <c r="D967" s="75" t="s">
        <v>1019</v>
      </c>
      <c r="E967" s="265" t="s">
        <v>41</v>
      </c>
      <c r="F967" s="265"/>
      <c r="G967" s="15" t="s">
        <v>25</v>
      </c>
      <c r="H967" s="16">
        <v>1</v>
      </c>
      <c r="I967" s="17">
        <v>0.05</v>
      </c>
      <c r="J967" s="17">
        <f t="shared" si="87"/>
        <v>0.05</v>
      </c>
    </row>
    <row r="968" spans="1:10" ht="15" thickBot="1" x14ac:dyDescent="0.25">
      <c r="A968" s="75" t="s">
        <v>38</v>
      </c>
      <c r="B968" s="14" t="s">
        <v>951</v>
      </c>
      <c r="C968" s="75" t="s">
        <v>22</v>
      </c>
      <c r="D968" s="75" t="s">
        <v>952</v>
      </c>
      <c r="E968" s="265" t="s">
        <v>953</v>
      </c>
      <c r="F968" s="265"/>
      <c r="G968" s="15" t="s">
        <v>25</v>
      </c>
      <c r="H968" s="16">
        <v>1</v>
      </c>
      <c r="I968" s="17">
        <v>0.06</v>
      </c>
      <c r="J968" s="17">
        <f t="shared" si="87"/>
        <v>0.06</v>
      </c>
    </row>
    <row r="969" spans="1:10" ht="15" thickTop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</row>
    <row r="970" spans="1:10" ht="15" x14ac:dyDescent="0.2">
      <c r="A970" s="76"/>
      <c r="B970" s="79" t="s">
        <v>9</v>
      </c>
      <c r="C970" s="76" t="s">
        <v>10</v>
      </c>
      <c r="D970" s="76" t="s">
        <v>11</v>
      </c>
      <c r="E970" s="262" t="s">
        <v>12</v>
      </c>
      <c r="F970" s="262"/>
      <c r="G970" s="80" t="s">
        <v>13</v>
      </c>
      <c r="H970" s="79" t="s">
        <v>14</v>
      </c>
      <c r="I970" s="79" t="s">
        <v>1550</v>
      </c>
      <c r="J970" s="79" t="s">
        <v>1551</v>
      </c>
    </row>
    <row r="971" spans="1:10" x14ac:dyDescent="0.2">
      <c r="A971" s="77" t="s">
        <v>15</v>
      </c>
      <c r="B971" s="5" t="s">
        <v>729</v>
      </c>
      <c r="C971" s="77" t="s">
        <v>22</v>
      </c>
      <c r="D971" s="77" t="s">
        <v>730</v>
      </c>
      <c r="E971" s="263" t="s">
        <v>24</v>
      </c>
      <c r="F971" s="263"/>
      <c r="G971" s="6" t="s">
        <v>25</v>
      </c>
      <c r="H971" s="7">
        <v>1</v>
      </c>
      <c r="I971" s="8"/>
      <c r="J971" s="8">
        <f>SUM(J972:J979)</f>
        <v>19.999999999999996</v>
      </c>
    </row>
    <row r="972" spans="1:10" ht="25.5" x14ac:dyDescent="0.2">
      <c r="A972" s="78" t="s">
        <v>20</v>
      </c>
      <c r="B972" s="9" t="s">
        <v>1024</v>
      </c>
      <c r="C972" s="78" t="s">
        <v>22</v>
      </c>
      <c r="D972" s="78" t="s">
        <v>1025</v>
      </c>
      <c r="E972" s="261" t="s">
        <v>24</v>
      </c>
      <c r="F972" s="261"/>
      <c r="G972" s="10" t="s">
        <v>25</v>
      </c>
      <c r="H972" s="11">
        <v>1</v>
      </c>
      <c r="I972" s="12">
        <v>0.11</v>
      </c>
      <c r="J972" s="12">
        <f t="shared" ref="J972:J979" si="88">TRUNC(H972*I972,2)</f>
        <v>0.11</v>
      </c>
    </row>
    <row r="973" spans="1:10" x14ac:dyDescent="0.2">
      <c r="A973" s="75" t="s">
        <v>38</v>
      </c>
      <c r="B973" s="14" t="s">
        <v>1026</v>
      </c>
      <c r="C973" s="75" t="s">
        <v>22</v>
      </c>
      <c r="D973" s="75" t="s">
        <v>1027</v>
      </c>
      <c r="E973" s="265" t="s">
        <v>124</v>
      </c>
      <c r="F973" s="265"/>
      <c r="G973" s="15" t="s">
        <v>25</v>
      </c>
      <c r="H973" s="16">
        <v>1</v>
      </c>
      <c r="I973" s="17">
        <v>12.16</v>
      </c>
      <c r="J973" s="17">
        <f t="shared" si="88"/>
        <v>12.16</v>
      </c>
    </row>
    <row r="974" spans="1:10" x14ac:dyDescent="0.2">
      <c r="A974" s="75" t="s">
        <v>38</v>
      </c>
      <c r="B974" s="14" t="s">
        <v>942</v>
      </c>
      <c r="C974" s="75" t="s">
        <v>22</v>
      </c>
      <c r="D974" s="75" t="s">
        <v>943</v>
      </c>
      <c r="E974" s="265" t="s">
        <v>944</v>
      </c>
      <c r="F974" s="265"/>
      <c r="G974" s="15" t="s">
        <v>25</v>
      </c>
      <c r="H974" s="16">
        <v>1</v>
      </c>
      <c r="I974" s="17">
        <v>3.84</v>
      </c>
      <c r="J974" s="17">
        <f t="shared" si="88"/>
        <v>3.84</v>
      </c>
    </row>
    <row r="975" spans="1:10" ht="25.5" x14ac:dyDescent="0.2">
      <c r="A975" s="75" t="s">
        <v>38</v>
      </c>
      <c r="B975" s="14" t="s">
        <v>945</v>
      </c>
      <c r="C975" s="75" t="s">
        <v>22</v>
      </c>
      <c r="D975" s="75" t="s">
        <v>946</v>
      </c>
      <c r="E975" s="265" t="s">
        <v>41</v>
      </c>
      <c r="F975" s="265"/>
      <c r="G975" s="15" t="s">
        <v>25</v>
      </c>
      <c r="H975" s="16">
        <v>1</v>
      </c>
      <c r="I975" s="17">
        <v>1.0900000000000001</v>
      </c>
      <c r="J975" s="17">
        <f t="shared" si="88"/>
        <v>1.0900000000000001</v>
      </c>
    </row>
    <row r="976" spans="1:10" x14ac:dyDescent="0.2">
      <c r="A976" s="75" t="s">
        <v>38</v>
      </c>
      <c r="B976" s="14" t="s">
        <v>947</v>
      </c>
      <c r="C976" s="75" t="s">
        <v>22</v>
      </c>
      <c r="D976" s="75" t="s">
        <v>948</v>
      </c>
      <c r="E976" s="265" t="s">
        <v>944</v>
      </c>
      <c r="F976" s="265"/>
      <c r="G976" s="15" t="s">
        <v>25</v>
      </c>
      <c r="H976" s="16">
        <v>1</v>
      </c>
      <c r="I976" s="17">
        <v>0.81</v>
      </c>
      <c r="J976" s="17">
        <f t="shared" si="88"/>
        <v>0.81</v>
      </c>
    </row>
    <row r="977" spans="1:10" ht="25.5" x14ac:dyDescent="0.2">
      <c r="A977" s="75" t="s">
        <v>38</v>
      </c>
      <c r="B977" s="14" t="s">
        <v>949</v>
      </c>
      <c r="C977" s="75" t="s">
        <v>22</v>
      </c>
      <c r="D977" s="75" t="s">
        <v>950</v>
      </c>
      <c r="E977" s="265" t="s">
        <v>41</v>
      </c>
      <c r="F977" s="265"/>
      <c r="G977" s="15" t="s">
        <v>25</v>
      </c>
      <c r="H977" s="16">
        <v>1</v>
      </c>
      <c r="I977" s="17">
        <v>0.74</v>
      </c>
      <c r="J977" s="17">
        <f t="shared" si="88"/>
        <v>0.74</v>
      </c>
    </row>
    <row r="978" spans="1:10" x14ac:dyDescent="0.2">
      <c r="A978" s="75" t="s">
        <v>38</v>
      </c>
      <c r="B978" s="14" t="s">
        <v>951</v>
      </c>
      <c r="C978" s="75" t="s">
        <v>22</v>
      </c>
      <c r="D978" s="75" t="s">
        <v>952</v>
      </c>
      <c r="E978" s="265" t="s">
        <v>953</v>
      </c>
      <c r="F978" s="265"/>
      <c r="G978" s="15" t="s">
        <v>25</v>
      </c>
      <c r="H978" s="16">
        <v>1</v>
      </c>
      <c r="I978" s="17">
        <v>0.06</v>
      </c>
      <c r="J978" s="17">
        <f t="shared" si="88"/>
        <v>0.06</v>
      </c>
    </row>
    <row r="979" spans="1:10" ht="15" thickBot="1" x14ac:dyDescent="0.25">
      <c r="A979" s="75" t="s">
        <v>38</v>
      </c>
      <c r="B979" s="14" t="s">
        <v>954</v>
      </c>
      <c r="C979" s="75" t="s">
        <v>22</v>
      </c>
      <c r="D979" s="75" t="s">
        <v>955</v>
      </c>
      <c r="E979" s="265" t="s">
        <v>592</v>
      </c>
      <c r="F979" s="265"/>
      <c r="G979" s="15" t="s">
        <v>25</v>
      </c>
      <c r="H979" s="16">
        <v>1</v>
      </c>
      <c r="I979" s="17">
        <v>1.19</v>
      </c>
      <c r="J979" s="17">
        <f t="shared" si="88"/>
        <v>1.19</v>
      </c>
    </row>
    <row r="980" spans="1:10" ht="15" thickTop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</row>
    <row r="981" spans="1:10" ht="15" x14ac:dyDescent="0.2">
      <c r="A981" s="76"/>
      <c r="B981" s="79" t="s">
        <v>9</v>
      </c>
      <c r="C981" s="76" t="s">
        <v>10</v>
      </c>
      <c r="D981" s="76" t="s">
        <v>11</v>
      </c>
      <c r="E981" s="262" t="s">
        <v>12</v>
      </c>
      <c r="F981" s="262"/>
      <c r="G981" s="80" t="s">
        <v>13</v>
      </c>
      <c r="H981" s="79" t="s">
        <v>14</v>
      </c>
      <c r="I981" s="79" t="s">
        <v>1550</v>
      </c>
      <c r="J981" s="79" t="s">
        <v>1551</v>
      </c>
    </row>
    <row r="982" spans="1:10" x14ac:dyDescent="0.2">
      <c r="A982" s="77" t="s">
        <v>15</v>
      </c>
      <c r="B982" s="5" t="s">
        <v>80</v>
      </c>
      <c r="C982" s="77" t="s">
        <v>22</v>
      </c>
      <c r="D982" s="77" t="s">
        <v>81</v>
      </c>
      <c r="E982" s="263" t="s">
        <v>24</v>
      </c>
      <c r="F982" s="263"/>
      <c r="G982" s="6" t="s">
        <v>25</v>
      </c>
      <c r="H982" s="7">
        <v>1</v>
      </c>
      <c r="I982" s="8"/>
      <c r="J982" s="8">
        <f>SUM(J983:J988)</f>
        <v>16.059999999999999</v>
      </c>
    </row>
    <row r="983" spans="1:10" ht="25.5" x14ac:dyDescent="0.2">
      <c r="A983" s="78" t="s">
        <v>20</v>
      </c>
      <c r="B983" s="9" t="s">
        <v>1028</v>
      </c>
      <c r="C983" s="78" t="s">
        <v>22</v>
      </c>
      <c r="D983" s="78" t="s">
        <v>1029</v>
      </c>
      <c r="E983" s="261" t="s">
        <v>24</v>
      </c>
      <c r="F983" s="261"/>
      <c r="G983" s="10" t="s">
        <v>25</v>
      </c>
      <c r="H983" s="11">
        <v>1</v>
      </c>
      <c r="I983" s="12">
        <v>0.09</v>
      </c>
      <c r="J983" s="12">
        <f t="shared" ref="J983:J988" si="89">TRUNC(H983*I983,2)</f>
        <v>0.09</v>
      </c>
    </row>
    <row r="984" spans="1:10" x14ac:dyDescent="0.2">
      <c r="A984" s="75" t="s">
        <v>38</v>
      </c>
      <c r="B984" s="14" t="s">
        <v>1030</v>
      </c>
      <c r="C984" s="75" t="s">
        <v>22</v>
      </c>
      <c r="D984" s="75" t="s">
        <v>1031</v>
      </c>
      <c r="E984" s="265" t="s">
        <v>124</v>
      </c>
      <c r="F984" s="265"/>
      <c r="G984" s="15" t="s">
        <v>25</v>
      </c>
      <c r="H984" s="16">
        <v>1</v>
      </c>
      <c r="I984" s="17">
        <v>14.41</v>
      </c>
      <c r="J984" s="17">
        <f t="shared" si="89"/>
        <v>14.41</v>
      </c>
    </row>
    <row r="985" spans="1:10" ht="25.5" x14ac:dyDescent="0.2">
      <c r="A985" s="75" t="s">
        <v>38</v>
      </c>
      <c r="B985" s="14" t="s">
        <v>1032</v>
      </c>
      <c r="C985" s="75" t="s">
        <v>22</v>
      </c>
      <c r="D985" s="75" t="s">
        <v>1033</v>
      </c>
      <c r="E985" s="265" t="s">
        <v>41</v>
      </c>
      <c r="F985" s="265"/>
      <c r="G985" s="15" t="s">
        <v>25</v>
      </c>
      <c r="H985" s="16">
        <v>1</v>
      </c>
      <c r="I985" s="17">
        <v>0.62</v>
      </c>
      <c r="J985" s="17">
        <f t="shared" si="89"/>
        <v>0.62</v>
      </c>
    </row>
    <row r="986" spans="1:10" x14ac:dyDescent="0.2">
      <c r="A986" s="75" t="s">
        <v>38</v>
      </c>
      <c r="B986" s="14" t="s">
        <v>947</v>
      </c>
      <c r="C986" s="75" t="s">
        <v>22</v>
      </c>
      <c r="D986" s="75" t="s">
        <v>948</v>
      </c>
      <c r="E986" s="265" t="s">
        <v>944</v>
      </c>
      <c r="F986" s="265"/>
      <c r="G986" s="15" t="s">
        <v>25</v>
      </c>
      <c r="H986" s="16">
        <v>1</v>
      </c>
      <c r="I986" s="17">
        <v>0.81</v>
      </c>
      <c r="J986" s="17">
        <f t="shared" si="89"/>
        <v>0.81</v>
      </c>
    </row>
    <row r="987" spans="1:10" ht="25.5" x14ac:dyDescent="0.2">
      <c r="A987" s="75" t="s">
        <v>38</v>
      </c>
      <c r="B987" s="14" t="s">
        <v>1034</v>
      </c>
      <c r="C987" s="75" t="s">
        <v>22</v>
      </c>
      <c r="D987" s="75" t="s">
        <v>1035</v>
      </c>
      <c r="E987" s="265" t="s">
        <v>41</v>
      </c>
      <c r="F987" s="265"/>
      <c r="G987" s="15" t="s">
        <v>25</v>
      </c>
      <c r="H987" s="16">
        <v>1</v>
      </c>
      <c r="I987" s="17">
        <v>7.0000000000000007E-2</v>
      </c>
      <c r="J987" s="17">
        <f t="shared" si="89"/>
        <v>7.0000000000000007E-2</v>
      </c>
    </row>
    <row r="988" spans="1:10" ht="15" thickBot="1" x14ac:dyDescent="0.25">
      <c r="A988" s="75" t="s">
        <v>38</v>
      </c>
      <c r="B988" s="14" t="s">
        <v>951</v>
      </c>
      <c r="C988" s="75" t="s">
        <v>22</v>
      </c>
      <c r="D988" s="75" t="s">
        <v>952</v>
      </c>
      <c r="E988" s="265" t="s">
        <v>953</v>
      </c>
      <c r="F988" s="265"/>
      <c r="G988" s="15" t="s">
        <v>25</v>
      </c>
      <c r="H988" s="16">
        <v>1</v>
      </c>
      <c r="I988" s="17">
        <v>0.06</v>
      </c>
      <c r="J988" s="17">
        <f t="shared" si="89"/>
        <v>0.06</v>
      </c>
    </row>
    <row r="989" spans="1:10" ht="15" thickTop="1" x14ac:dyDescent="0.2">
      <c r="A989" s="13"/>
      <c r="B989" s="13"/>
      <c r="C989" s="13"/>
      <c r="D989" s="13"/>
      <c r="E989" s="13"/>
      <c r="F989" s="13"/>
      <c r="G989" s="13"/>
      <c r="H989" s="13"/>
      <c r="I989" s="13"/>
      <c r="J989" s="13"/>
    </row>
    <row r="990" spans="1:10" ht="15" x14ac:dyDescent="0.2">
      <c r="A990" s="76"/>
      <c r="B990" s="79" t="s">
        <v>9</v>
      </c>
      <c r="C990" s="76" t="s">
        <v>10</v>
      </c>
      <c r="D990" s="76" t="s">
        <v>11</v>
      </c>
      <c r="E990" s="262" t="s">
        <v>12</v>
      </c>
      <c r="F990" s="262"/>
      <c r="G990" s="80" t="s">
        <v>13</v>
      </c>
      <c r="H990" s="79" t="s">
        <v>14</v>
      </c>
      <c r="I990" s="79" t="s">
        <v>1550</v>
      </c>
      <c r="J990" s="79" t="s">
        <v>1551</v>
      </c>
    </row>
    <row r="991" spans="1:10" x14ac:dyDescent="0.2">
      <c r="A991" s="77" t="s">
        <v>15</v>
      </c>
      <c r="B991" s="5" t="s">
        <v>633</v>
      </c>
      <c r="C991" s="77" t="s">
        <v>22</v>
      </c>
      <c r="D991" s="77" t="s">
        <v>634</v>
      </c>
      <c r="E991" s="263" t="s">
        <v>24</v>
      </c>
      <c r="F991" s="263"/>
      <c r="G991" s="6" t="s">
        <v>25</v>
      </c>
      <c r="H991" s="7">
        <v>1</v>
      </c>
      <c r="I991" s="8"/>
      <c r="J991" s="8">
        <f>SUM(J992:J999)</f>
        <v>27.509999999999998</v>
      </c>
    </row>
    <row r="992" spans="1:10" ht="25.5" x14ac:dyDescent="0.2">
      <c r="A992" s="78" t="s">
        <v>20</v>
      </c>
      <c r="B992" s="9" t="s">
        <v>1036</v>
      </c>
      <c r="C992" s="78" t="s">
        <v>22</v>
      </c>
      <c r="D992" s="78" t="s">
        <v>1037</v>
      </c>
      <c r="E992" s="261" t="s">
        <v>24</v>
      </c>
      <c r="F992" s="261"/>
      <c r="G992" s="10" t="s">
        <v>25</v>
      </c>
      <c r="H992" s="11">
        <v>1</v>
      </c>
      <c r="I992" s="12">
        <v>0.23</v>
      </c>
      <c r="J992" s="12">
        <f t="shared" ref="J992:J999" si="90">TRUNC(H992*I992,2)</f>
        <v>0.23</v>
      </c>
    </row>
    <row r="993" spans="1:10" x14ac:dyDescent="0.2">
      <c r="A993" s="75" t="s">
        <v>38</v>
      </c>
      <c r="B993" s="14" t="s">
        <v>942</v>
      </c>
      <c r="C993" s="75" t="s">
        <v>22</v>
      </c>
      <c r="D993" s="75" t="s">
        <v>943</v>
      </c>
      <c r="E993" s="265" t="s">
        <v>944</v>
      </c>
      <c r="F993" s="265"/>
      <c r="G993" s="15" t="s">
        <v>25</v>
      </c>
      <c r="H993" s="16">
        <v>1</v>
      </c>
      <c r="I993" s="17">
        <v>3.84</v>
      </c>
      <c r="J993" s="17">
        <f t="shared" si="90"/>
        <v>3.84</v>
      </c>
    </row>
    <row r="994" spans="1:10" x14ac:dyDescent="0.2">
      <c r="A994" s="75" t="s">
        <v>38</v>
      </c>
      <c r="B994" s="14" t="s">
        <v>1038</v>
      </c>
      <c r="C994" s="75" t="s">
        <v>22</v>
      </c>
      <c r="D994" s="75" t="s">
        <v>1039</v>
      </c>
      <c r="E994" s="265" t="s">
        <v>124</v>
      </c>
      <c r="F994" s="265"/>
      <c r="G994" s="15" t="s">
        <v>25</v>
      </c>
      <c r="H994" s="16">
        <v>1</v>
      </c>
      <c r="I994" s="17">
        <v>19.55</v>
      </c>
      <c r="J994" s="17">
        <f t="shared" si="90"/>
        <v>19.55</v>
      </c>
    </row>
    <row r="995" spans="1:10" ht="25.5" x14ac:dyDescent="0.2">
      <c r="A995" s="75" t="s">
        <v>38</v>
      </c>
      <c r="B995" s="14" t="s">
        <v>945</v>
      </c>
      <c r="C995" s="75" t="s">
        <v>22</v>
      </c>
      <c r="D995" s="75" t="s">
        <v>946</v>
      </c>
      <c r="E995" s="265" t="s">
        <v>41</v>
      </c>
      <c r="F995" s="265"/>
      <c r="G995" s="15" t="s">
        <v>25</v>
      </c>
      <c r="H995" s="16">
        <v>1</v>
      </c>
      <c r="I995" s="17">
        <v>1.0900000000000001</v>
      </c>
      <c r="J995" s="17">
        <f t="shared" si="90"/>
        <v>1.0900000000000001</v>
      </c>
    </row>
    <row r="996" spans="1:10" x14ac:dyDescent="0.2">
      <c r="A996" s="75" t="s">
        <v>38</v>
      </c>
      <c r="B996" s="14" t="s">
        <v>947</v>
      </c>
      <c r="C996" s="75" t="s">
        <v>22</v>
      </c>
      <c r="D996" s="75" t="s">
        <v>948</v>
      </c>
      <c r="E996" s="265" t="s">
        <v>944</v>
      </c>
      <c r="F996" s="265"/>
      <c r="G996" s="15" t="s">
        <v>25</v>
      </c>
      <c r="H996" s="16">
        <v>1</v>
      </c>
      <c r="I996" s="17">
        <v>0.81</v>
      </c>
      <c r="J996" s="17">
        <f t="shared" si="90"/>
        <v>0.81</v>
      </c>
    </row>
    <row r="997" spans="1:10" ht="25.5" x14ac:dyDescent="0.2">
      <c r="A997" s="75" t="s">
        <v>38</v>
      </c>
      <c r="B997" s="14" t="s">
        <v>949</v>
      </c>
      <c r="C997" s="75" t="s">
        <v>22</v>
      </c>
      <c r="D997" s="75" t="s">
        <v>950</v>
      </c>
      <c r="E997" s="265" t="s">
        <v>41</v>
      </c>
      <c r="F997" s="265"/>
      <c r="G997" s="15" t="s">
        <v>25</v>
      </c>
      <c r="H997" s="16">
        <v>1</v>
      </c>
      <c r="I997" s="17">
        <v>0.74</v>
      </c>
      <c r="J997" s="17">
        <f t="shared" si="90"/>
        <v>0.74</v>
      </c>
    </row>
    <row r="998" spans="1:10" x14ac:dyDescent="0.2">
      <c r="A998" s="75" t="s">
        <v>38</v>
      </c>
      <c r="B998" s="14" t="s">
        <v>951</v>
      </c>
      <c r="C998" s="75" t="s">
        <v>22</v>
      </c>
      <c r="D998" s="75" t="s">
        <v>952</v>
      </c>
      <c r="E998" s="265" t="s">
        <v>953</v>
      </c>
      <c r="F998" s="265"/>
      <c r="G998" s="15" t="s">
        <v>25</v>
      </c>
      <c r="H998" s="16">
        <v>1</v>
      </c>
      <c r="I998" s="17">
        <v>0.06</v>
      </c>
      <c r="J998" s="17">
        <f t="shared" si="90"/>
        <v>0.06</v>
      </c>
    </row>
    <row r="999" spans="1:10" ht="15" thickBot="1" x14ac:dyDescent="0.25">
      <c r="A999" s="75" t="s">
        <v>38</v>
      </c>
      <c r="B999" s="14" t="s">
        <v>954</v>
      </c>
      <c r="C999" s="75" t="s">
        <v>22</v>
      </c>
      <c r="D999" s="75" t="s">
        <v>955</v>
      </c>
      <c r="E999" s="265" t="s">
        <v>592</v>
      </c>
      <c r="F999" s="265"/>
      <c r="G999" s="15" t="s">
        <v>25</v>
      </c>
      <c r="H999" s="16">
        <v>1</v>
      </c>
      <c r="I999" s="17">
        <v>1.19</v>
      </c>
      <c r="J999" s="17">
        <f t="shared" si="90"/>
        <v>1.19</v>
      </c>
    </row>
    <row r="1000" spans="1:10" ht="15" thickTop="1" x14ac:dyDescent="0.2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</row>
    <row r="1001" spans="1:10" ht="15" x14ac:dyDescent="0.2">
      <c r="A1001" s="76"/>
      <c r="B1001" s="79" t="s">
        <v>9</v>
      </c>
      <c r="C1001" s="76" t="s">
        <v>10</v>
      </c>
      <c r="D1001" s="76" t="s">
        <v>11</v>
      </c>
      <c r="E1001" s="262" t="s">
        <v>12</v>
      </c>
      <c r="F1001" s="262"/>
      <c r="G1001" s="80" t="s">
        <v>13</v>
      </c>
      <c r="H1001" s="79" t="s">
        <v>14</v>
      </c>
      <c r="I1001" s="79" t="s">
        <v>1550</v>
      </c>
      <c r="J1001" s="79" t="s">
        <v>1551</v>
      </c>
    </row>
    <row r="1002" spans="1:10" x14ac:dyDescent="0.2">
      <c r="A1002" s="77" t="s">
        <v>15</v>
      </c>
      <c r="B1002" s="5" t="s">
        <v>1040</v>
      </c>
      <c r="C1002" s="77" t="s">
        <v>48</v>
      </c>
      <c r="D1002" s="77" t="s">
        <v>173</v>
      </c>
      <c r="E1002" s="263" t="s">
        <v>50</v>
      </c>
      <c r="F1002" s="263"/>
      <c r="G1002" s="6" t="s">
        <v>133</v>
      </c>
      <c r="H1002" s="7">
        <v>1</v>
      </c>
      <c r="I1002" s="8">
        <f>+TRUNC(J1011,2)</f>
        <v>28.11</v>
      </c>
      <c r="J1002" s="8">
        <f>+I1002</f>
        <v>28.11</v>
      </c>
    </row>
    <row r="1003" spans="1:10" ht="15" x14ac:dyDescent="0.2">
      <c r="A1003" s="76" t="s">
        <v>123</v>
      </c>
      <c r="B1003" s="79" t="s">
        <v>9</v>
      </c>
      <c r="C1003" s="76" t="s">
        <v>10</v>
      </c>
      <c r="D1003" s="76" t="s">
        <v>124</v>
      </c>
      <c r="E1003" s="79" t="s">
        <v>54</v>
      </c>
      <c r="F1003" s="255" t="s">
        <v>125</v>
      </c>
      <c r="G1003" s="255"/>
      <c r="H1003" s="255"/>
      <c r="I1003" s="255"/>
      <c r="J1003" s="79" t="s">
        <v>57</v>
      </c>
    </row>
    <row r="1004" spans="1:10" x14ac:dyDescent="0.2">
      <c r="A1004" s="75" t="s">
        <v>38</v>
      </c>
      <c r="B1004" s="14" t="s">
        <v>126</v>
      </c>
      <c r="C1004" s="75" t="s">
        <v>48</v>
      </c>
      <c r="D1004" s="75" t="s">
        <v>127</v>
      </c>
      <c r="E1004" s="16">
        <v>1</v>
      </c>
      <c r="F1004" s="75"/>
      <c r="G1004" s="75"/>
      <c r="H1004" s="75"/>
      <c r="I1004" s="81">
        <v>18.741099999999999</v>
      </c>
      <c r="J1004" s="81">
        <f>+I1004*E1004</f>
        <v>18.741099999999999</v>
      </c>
    </row>
    <row r="1005" spans="1:10" x14ac:dyDescent="0.2">
      <c r="A1005" s="256"/>
      <c r="B1005" s="256"/>
      <c r="C1005" s="256"/>
      <c r="D1005" s="256"/>
      <c r="E1005" s="256"/>
      <c r="F1005" s="256"/>
      <c r="G1005" s="256" t="s">
        <v>128</v>
      </c>
      <c r="H1005" s="256"/>
      <c r="I1005" s="256"/>
      <c r="J1005" s="18">
        <f>+J1004</f>
        <v>18.741099999999999</v>
      </c>
    </row>
    <row r="1006" spans="1:10" x14ac:dyDescent="0.2">
      <c r="A1006" s="256"/>
      <c r="B1006" s="256"/>
      <c r="C1006" s="256"/>
      <c r="D1006" s="256"/>
      <c r="E1006" s="256"/>
      <c r="F1006" s="256"/>
      <c r="G1006" s="256" t="s">
        <v>129</v>
      </c>
      <c r="H1006" s="256"/>
      <c r="I1006" s="256"/>
      <c r="J1006" s="18">
        <v>0</v>
      </c>
    </row>
    <row r="1007" spans="1:10" x14ac:dyDescent="0.2">
      <c r="A1007" s="256"/>
      <c r="B1007" s="256"/>
      <c r="C1007" s="256"/>
      <c r="D1007" s="256"/>
      <c r="E1007" s="256"/>
      <c r="F1007" s="256"/>
      <c r="G1007" s="256" t="s">
        <v>63</v>
      </c>
      <c r="H1007" s="256"/>
      <c r="I1007" s="256"/>
      <c r="J1007" s="18">
        <v>18.741099999999999</v>
      </c>
    </row>
    <row r="1008" spans="1:10" x14ac:dyDescent="0.2">
      <c r="A1008" s="256"/>
      <c r="B1008" s="256"/>
      <c r="C1008" s="256"/>
      <c r="D1008" s="256"/>
      <c r="E1008" s="256"/>
      <c r="F1008" s="256"/>
      <c r="G1008" s="256" t="s">
        <v>64</v>
      </c>
      <c r="H1008" s="256"/>
      <c r="I1008" s="256"/>
      <c r="J1008" s="18">
        <v>0</v>
      </c>
    </row>
    <row r="1009" spans="1:10" x14ac:dyDescent="0.2">
      <c r="A1009" s="256"/>
      <c r="B1009" s="256"/>
      <c r="C1009" s="256"/>
      <c r="D1009" s="256"/>
      <c r="E1009" s="256"/>
      <c r="F1009" s="256"/>
      <c r="G1009" s="256" t="s">
        <v>65</v>
      </c>
      <c r="H1009" s="256"/>
      <c r="I1009" s="256"/>
      <c r="J1009" s="18">
        <v>0</v>
      </c>
    </row>
    <row r="1010" spans="1:10" x14ac:dyDescent="0.2">
      <c r="A1010" s="256"/>
      <c r="B1010" s="256"/>
      <c r="C1010" s="256"/>
      <c r="D1010" s="256"/>
      <c r="E1010" s="256"/>
      <c r="F1010" s="256"/>
      <c r="G1010" s="256" t="s">
        <v>66</v>
      </c>
      <c r="H1010" s="256"/>
      <c r="I1010" s="256"/>
      <c r="J1010" s="18">
        <v>0.66669999999999996</v>
      </c>
    </row>
    <row r="1011" spans="1:10" ht="15" thickBot="1" x14ac:dyDescent="0.25">
      <c r="A1011" s="256"/>
      <c r="B1011" s="256"/>
      <c r="C1011" s="256"/>
      <c r="D1011" s="256"/>
      <c r="E1011" s="256"/>
      <c r="F1011" s="256"/>
      <c r="G1011" s="256" t="s">
        <v>67</v>
      </c>
      <c r="H1011" s="256"/>
      <c r="I1011" s="256"/>
      <c r="J1011" s="18">
        <f>+J1007/J1010</f>
        <v>28.110244487775613</v>
      </c>
    </row>
    <row r="1012" spans="1:10" ht="15" thickTop="1" x14ac:dyDescent="0.2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</row>
    <row r="1013" spans="1:10" ht="15" x14ac:dyDescent="0.2">
      <c r="A1013" s="76"/>
      <c r="B1013" s="79" t="s">
        <v>9</v>
      </c>
      <c r="C1013" s="76" t="s">
        <v>10</v>
      </c>
      <c r="D1013" s="76" t="s">
        <v>11</v>
      </c>
      <c r="E1013" s="262" t="s">
        <v>12</v>
      </c>
      <c r="F1013" s="262"/>
      <c r="G1013" s="80" t="s">
        <v>13</v>
      </c>
      <c r="H1013" s="79" t="s">
        <v>14</v>
      </c>
      <c r="I1013" s="79" t="s">
        <v>1550</v>
      </c>
      <c r="J1013" s="79" t="s">
        <v>1551</v>
      </c>
    </row>
    <row r="1014" spans="1:10" ht="25.5" x14ac:dyDescent="0.2">
      <c r="A1014" s="77" t="s">
        <v>15</v>
      </c>
      <c r="B1014" s="5" t="s">
        <v>670</v>
      </c>
      <c r="C1014" s="77" t="s">
        <v>70</v>
      </c>
      <c r="D1014" s="77" t="s">
        <v>671</v>
      </c>
      <c r="E1014" s="263" t="s">
        <v>672</v>
      </c>
      <c r="F1014" s="263"/>
      <c r="G1014" s="6" t="s">
        <v>133</v>
      </c>
      <c r="H1014" s="7">
        <v>1</v>
      </c>
      <c r="I1014" s="8"/>
      <c r="J1014" s="8">
        <f>SUM(J1015:J1018)</f>
        <v>514.63</v>
      </c>
    </row>
    <row r="1015" spans="1:10" ht="25.5" x14ac:dyDescent="0.2">
      <c r="A1015" s="78" t="s">
        <v>20</v>
      </c>
      <c r="B1015" s="9" t="s">
        <v>277</v>
      </c>
      <c r="C1015" s="78" t="s">
        <v>70</v>
      </c>
      <c r="D1015" s="78" t="s">
        <v>278</v>
      </c>
      <c r="E1015" s="261" t="s">
        <v>275</v>
      </c>
      <c r="F1015" s="261"/>
      <c r="G1015" s="10" t="s">
        <v>276</v>
      </c>
      <c r="H1015" s="11">
        <v>4</v>
      </c>
      <c r="I1015" s="12">
        <v>3.63</v>
      </c>
      <c r="J1015" s="12">
        <f t="shared" ref="J1015:J1018" si="91">TRUNC(H1015*I1015,2)</f>
        <v>14.52</v>
      </c>
    </row>
    <row r="1016" spans="1:10" ht="25.5" x14ac:dyDescent="0.2">
      <c r="A1016" s="75" t="s">
        <v>38</v>
      </c>
      <c r="B1016" s="14" t="s">
        <v>246</v>
      </c>
      <c r="C1016" s="75" t="s">
        <v>22</v>
      </c>
      <c r="D1016" s="75" t="s">
        <v>247</v>
      </c>
      <c r="E1016" s="265" t="s">
        <v>84</v>
      </c>
      <c r="F1016" s="265"/>
      <c r="G1016" s="15" t="s">
        <v>133</v>
      </c>
      <c r="H1016" s="16">
        <v>1.08</v>
      </c>
      <c r="I1016" s="17">
        <v>100</v>
      </c>
      <c r="J1016" s="17">
        <f t="shared" si="91"/>
        <v>108</v>
      </c>
    </row>
    <row r="1017" spans="1:10" x14ac:dyDescent="0.2">
      <c r="A1017" s="75" t="s">
        <v>38</v>
      </c>
      <c r="B1017" s="14" t="s">
        <v>204</v>
      </c>
      <c r="C1017" s="75" t="s">
        <v>22</v>
      </c>
      <c r="D1017" s="75" t="s">
        <v>205</v>
      </c>
      <c r="E1017" s="265" t="s">
        <v>84</v>
      </c>
      <c r="F1017" s="265"/>
      <c r="G1017" s="15" t="s">
        <v>85</v>
      </c>
      <c r="H1017" s="16">
        <v>452.2</v>
      </c>
      <c r="I1017" s="17">
        <v>0.76</v>
      </c>
      <c r="J1017" s="17">
        <f t="shared" si="91"/>
        <v>343.67</v>
      </c>
    </row>
    <row r="1018" spans="1:10" ht="15" thickBot="1" x14ac:dyDescent="0.25">
      <c r="A1018" s="75" t="s">
        <v>38</v>
      </c>
      <c r="B1018" s="14" t="s">
        <v>283</v>
      </c>
      <c r="C1018" s="75" t="s">
        <v>22</v>
      </c>
      <c r="D1018" s="75" t="s">
        <v>284</v>
      </c>
      <c r="E1018" s="265" t="s">
        <v>124</v>
      </c>
      <c r="F1018" s="265"/>
      <c r="G1018" s="15" t="s">
        <v>25</v>
      </c>
      <c r="H1018" s="16">
        <v>4</v>
      </c>
      <c r="I1018" s="17">
        <v>12.11</v>
      </c>
      <c r="J1018" s="17">
        <f t="shared" si="91"/>
        <v>48.44</v>
      </c>
    </row>
    <row r="1019" spans="1:10" ht="15" thickTop="1" x14ac:dyDescent="0.2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</row>
    <row r="1020" spans="1:10" ht="15" x14ac:dyDescent="0.2">
      <c r="A1020" s="76"/>
      <c r="B1020" s="79" t="s">
        <v>9</v>
      </c>
      <c r="C1020" s="76" t="s">
        <v>10</v>
      </c>
      <c r="D1020" s="76" t="s">
        <v>11</v>
      </c>
      <c r="E1020" s="262" t="s">
        <v>12</v>
      </c>
      <c r="F1020" s="262"/>
      <c r="G1020" s="80" t="s">
        <v>13</v>
      </c>
      <c r="H1020" s="79" t="s">
        <v>14</v>
      </c>
      <c r="I1020" s="79" t="s">
        <v>1550</v>
      </c>
      <c r="J1020" s="79" t="s">
        <v>1551</v>
      </c>
    </row>
    <row r="1021" spans="1:10" ht="38.25" x14ac:dyDescent="0.2">
      <c r="A1021" s="77" t="s">
        <v>15</v>
      </c>
      <c r="B1021" s="5" t="s">
        <v>264</v>
      </c>
      <c r="C1021" s="77" t="s">
        <v>70</v>
      </c>
      <c r="D1021" s="77" t="s">
        <v>265</v>
      </c>
      <c r="E1021" s="263" t="s">
        <v>214</v>
      </c>
      <c r="F1021" s="263"/>
      <c r="G1021" s="6" t="s">
        <v>133</v>
      </c>
      <c r="H1021" s="7">
        <v>1</v>
      </c>
      <c r="I1021" s="8"/>
      <c r="J1021" s="8">
        <f>SUM(J1022:J1026)</f>
        <v>539.22</v>
      </c>
    </row>
    <row r="1022" spans="1:10" ht="25.5" x14ac:dyDescent="0.2">
      <c r="A1022" s="78" t="s">
        <v>20</v>
      </c>
      <c r="B1022" s="9" t="s">
        <v>277</v>
      </c>
      <c r="C1022" s="78" t="s">
        <v>70</v>
      </c>
      <c r="D1022" s="78" t="s">
        <v>278</v>
      </c>
      <c r="E1022" s="261" t="s">
        <v>275</v>
      </c>
      <c r="F1022" s="261"/>
      <c r="G1022" s="10" t="s">
        <v>276</v>
      </c>
      <c r="H1022" s="11">
        <v>4</v>
      </c>
      <c r="I1022" s="12">
        <v>3.63</v>
      </c>
      <c r="J1022" s="12">
        <f t="shared" ref="J1022:J1026" si="92">TRUNC(H1022*I1022,2)</f>
        <v>14.52</v>
      </c>
    </row>
    <row r="1023" spans="1:10" ht="25.5" x14ac:dyDescent="0.2">
      <c r="A1023" s="75" t="s">
        <v>38</v>
      </c>
      <c r="B1023" s="14" t="s">
        <v>202</v>
      </c>
      <c r="C1023" s="75" t="s">
        <v>22</v>
      </c>
      <c r="D1023" s="75" t="s">
        <v>203</v>
      </c>
      <c r="E1023" s="265" t="s">
        <v>84</v>
      </c>
      <c r="F1023" s="265"/>
      <c r="G1023" s="15" t="s">
        <v>133</v>
      </c>
      <c r="H1023" s="16">
        <v>1.216</v>
      </c>
      <c r="I1023" s="17">
        <v>101.3</v>
      </c>
      <c r="J1023" s="17">
        <f t="shared" si="92"/>
        <v>123.18</v>
      </c>
    </row>
    <row r="1024" spans="1:10" x14ac:dyDescent="0.2">
      <c r="A1024" s="75" t="s">
        <v>38</v>
      </c>
      <c r="B1024" s="14" t="s">
        <v>986</v>
      </c>
      <c r="C1024" s="75" t="s">
        <v>22</v>
      </c>
      <c r="D1024" s="75" t="s">
        <v>987</v>
      </c>
      <c r="E1024" s="265" t="s">
        <v>84</v>
      </c>
      <c r="F1024" s="265"/>
      <c r="G1024" s="15" t="s">
        <v>85</v>
      </c>
      <c r="H1024" s="16">
        <v>182</v>
      </c>
      <c r="I1024" s="17">
        <v>1.18</v>
      </c>
      <c r="J1024" s="17">
        <f t="shared" si="92"/>
        <v>214.76</v>
      </c>
    </row>
    <row r="1025" spans="1:10" x14ac:dyDescent="0.2">
      <c r="A1025" s="75" t="s">
        <v>38</v>
      </c>
      <c r="B1025" s="14" t="s">
        <v>204</v>
      </c>
      <c r="C1025" s="75" t="s">
        <v>22</v>
      </c>
      <c r="D1025" s="75" t="s">
        <v>205</v>
      </c>
      <c r="E1025" s="265" t="s">
        <v>84</v>
      </c>
      <c r="F1025" s="265"/>
      <c r="G1025" s="15" t="s">
        <v>85</v>
      </c>
      <c r="H1025" s="16">
        <v>182</v>
      </c>
      <c r="I1025" s="17">
        <v>0.76</v>
      </c>
      <c r="J1025" s="17">
        <f t="shared" si="92"/>
        <v>138.32</v>
      </c>
    </row>
    <row r="1026" spans="1:10" ht="15" thickBot="1" x14ac:dyDescent="0.25">
      <c r="A1026" s="75" t="s">
        <v>38</v>
      </c>
      <c r="B1026" s="14" t="s">
        <v>283</v>
      </c>
      <c r="C1026" s="75" t="s">
        <v>22</v>
      </c>
      <c r="D1026" s="75" t="s">
        <v>284</v>
      </c>
      <c r="E1026" s="265" t="s">
        <v>124</v>
      </c>
      <c r="F1026" s="265"/>
      <c r="G1026" s="15" t="s">
        <v>25</v>
      </c>
      <c r="H1026" s="16">
        <v>4</v>
      </c>
      <c r="I1026" s="17">
        <v>12.11</v>
      </c>
      <c r="J1026" s="17">
        <f t="shared" si="92"/>
        <v>48.44</v>
      </c>
    </row>
    <row r="1027" spans="1:10" ht="15" thickTop="1" x14ac:dyDescent="0.2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</row>
    <row r="1028" spans="1:10" ht="15" x14ac:dyDescent="0.2">
      <c r="A1028" s="76"/>
      <c r="B1028" s="79" t="s">
        <v>9</v>
      </c>
      <c r="C1028" s="76" t="s">
        <v>10</v>
      </c>
      <c r="D1028" s="76" t="s">
        <v>11</v>
      </c>
      <c r="E1028" s="262" t="s">
        <v>12</v>
      </c>
      <c r="F1028" s="262"/>
      <c r="G1028" s="80" t="s">
        <v>13</v>
      </c>
      <c r="H1028" s="79" t="s">
        <v>14</v>
      </c>
      <c r="I1028" s="79" t="s">
        <v>1550</v>
      </c>
      <c r="J1028" s="79" t="s">
        <v>1551</v>
      </c>
    </row>
    <row r="1029" spans="1:10" ht="25.5" x14ac:dyDescent="0.2">
      <c r="A1029" s="77" t="s">
        <v>15</v>
      </c>
      <c r="B1029" s="5" t="s">
        <v>808</v>
      </c>
      <c r="C1029" s="77" t="s">
        <v>22</v>
      </c>
      <c r="D1029" s="77" t="s">
        <v>809</v>
      </c>
      <c r="E1029" s="263" t="s">
        <v>774</v>
      </c>
      <c r="F1029" s="263"/>
      <c r="G1029" s="6" t="s">
        <v>234</v>
      </c>
      <c r="H1029" s="7">
        <v>1</v>
      </c>
      <c r="I1029" s="8"/>
      <c r="J1029" s="8">
        <f>SUM(J1030:J1036)</f>
        <v>300.33999999999997</v>
      </c>
    </row>
    <row r="1030" spans="1:10" ht="25.5" x14ac:dyDescent="0.2">
      <c r="A1030" s="78" t="s">
        <v>20</v>
      </c>
      <c r="B1030" s="9" t="s">
        <v>74</v>
      </c>
      <c r="C1030" s="78" t="s">
        <v>22</v>
      </c>
      <c r="D1030" s="78" t="s">
        <v>75</v>
      </c>
      <c r="E1030" s="261" t="s">
        <v>24</v>
      </c>
      <c r="F1030" s="261"/>
      <c r="G1030" s="10" t="s">
        <v>25</v>
      </c>
      <c r="H1030" s="11">
        <v>0.98109999999999997</v>
      </c>
      <c r="I1030" s="12">
        <v>19.920000000000002</v>
      </c>
      <c r="J1030" s="12">
        <f t="shared" ref="J1030:J1036" si="93">TRUNC(H1030*I1030,2)</f>
        <v>19.54</v>
      </c>
    </row>
    <row r="1031" spans="1:10" ht="25.5" x14ac:dyDescent="0.2">
      <c r="A1031" s="78" t="s">
        <v>20</v>
      </c>
      <c r="B1031" s="9" t="s">
        <v>572</v>
      </c>
      <c r="C1031" s="78" t="s">
        <v>22</v>
      </c>
      <c r="D1031" s="78" t="s">
        <v>573</v>
      </c>
      <c r="E1031" s="261" t="s">
        <v>24</v>
      </c>
      <c r="F1031" s="261"/>
      <c r="G1031" s="10" t="s">
        <v>25</v>
      </c>
      <c r="H1031" s="11">
        <v>1.9209000000000001</v>
      </c>
      <c r="I1031" s="12">
        <v>27.51</v>
      </c>
      <c r="J1031" s="12">
        <f t="shared" si="93"/>
        <v>52.84</v>
      </c>
    </row>
    <row r="1032" spans="1:10" ht="38.25" x14ac:dyDescent="0.2">
      <c r="A1032" s="75" t="s">
        <v>38</v>
      </c>
      <c r="B1032" s="14" t="s">
        <v>1041</v>
      </c>
      <c r="C1032" s="75" t="s">
        <v>22</v>
      </c>
      <c r="D1032" s="75" t="s">
        <v>1042</v>
      </c>
      <c r="E1032" s="265" t="s">
        <v>84</v>
      </c>
      <c r="F1032" s="265"/>
      <c r="G1032" s="15" t="s">
        <v>234</v>
      </c>
      <c r="H1032" s="16">
        <v>6</v>
      </c>
      <c r="I1032" s="17">
        <v>0.61</v>
      </c>
      <c r="J1032" s="17">
        <f t="shared" si="93"/>
        <v>3.66</v>
      </c>
    </row>
    <row r="1033" spans="1:10" ht="38.25" x14ac:dyDescent="0.2">
      <c r="A1033" s="75" t="s">
        <v>38</v>
      </c>
      <c r="B1033" s="14" t="s">
        <v>1043</v>
      </c>
      <c r="C1033" s="75" t="s">
        <v>22</v>
      </c>
      <c r="D1033" s="75" t="s">
        <v>1044</v>
      </c>
      <c r="E1033" s="265" t="s">
        <v>84</v>
      </c>
      <c r="F1033" s="265"/>
      <c r="G1033" s="15" t="s">
        <v>97</v>
      </c>
      <c r="H1033" s="16">
        <v>0.377</v>
      </c>
      <c r="I1033" s="17">
        <v>430.18</v>
      </c>
      <c r="J1033" s="17">
        <f t="shared" si="93"/>
        <v>162.16999999999999</v>
      </c>
    </row>
    <row r="1034" spans="1:10" x14ac:dyDescent="0.2">
      <c r="A1034" s="75" t="s">
        <v>38</v>
      </c>
      <c r="B1034" s="14" t="s">
        <v>1045</v>
      </c>
      <c r="C1034" s="75" t="s">
        <v>22</v>
      </c>
      <c r="D1034" s="75" t="s">
        <v>1046</v>
      </c>
      <c r="E1034" s="265" t="s">
        <v>84</v>
      </c>
      <c r="F1034" s="265"/>
      <c r="G1034" s="15" t="s">
        <v>85</v>
      </c>
      <c r="H1034" s="16">
        <v>0.38440000000000002</v>
      </c>
      <c r="I1034" s="17">
        <v>43.42</v>
      </c>
      <c r="J1034" s="17">
        <f t="shared" si="93"/>
        <v>16.690000000000001</v>
      </c>
    </row>
    <row r="1035" spans="1:10" x14ac:dyDescent="0.2">
      <c r="A1035" s="75" t="s">
        <v>38</v>
      </c>
      <c r="B1035" s="14" t="s">
        <v>1047</v>
      </c>
      <c r="C1035" s="75" t="s">
        <v>22</v>
      </c>
      <c r="D1035" s="75" t="s">
        <v>1048</v>
      </c>
      <c r="E1035" s="265" t="s">
        <v>84</v>
      </c>
      <c r="F1035" s="265"/>
      <c r="G1035" s="15" t="s">
        <v>85</v>
      </c>
      <c r="H1035" s="16">
        <v>1.54E-2</v>
      </c>
      <c r="I1035" s="17">
        <v>92.75</v>
      </c>
      <c r="J1035" s="17">
        <f t="shared" si="93"/>
        <v>1.42</v>
      </c>
    </row>
    <row r="1036" spans="1:10" ht="26.25" thickBot="1" x14ac:dyDescent="0.25">
      <c r="A1036" s="75" t="s">
        <v>38</v>
      </c>
      <c r="B1036" s="14" t="s">
        <v>1049</v>
      </c>
      <c r="C1036" s="75" t="s">
        <v>22</v>
      </c>
      <c r="D1036" s="75" t="s">
        <v>1050</v>
      </c>
      <c r="E1036" s="265" t="s">
        <v>84</v>
      </c>
      <c r="F1036" s="265"/>
      <c r="G1036" s="15" t="s">
        <v>234</v>
      </c>
      <c r="H1036" s="16">
        <v>2</v>
      </c>
      <c r="I1036" s="17">
        <v>22.01</v>
      </c>
      <c r="J1036" s="17">
        <f t="shared" si="93"/>
        <v>44.02</v>
      </c>
    </row>
    <row r="1037" spans="1:10" ht="15" thickTop="1" x14ac:dyDescent="0.2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</row>
    <row r="1038" spans="1:10" ht="15" x14ac:dyDescent="0.2">
      <c r="A1038" s="76"/>
      <c r="B1038" s="79" t="s">
        <v>9</v>
      </c>
      <c r="C1038" s="76" t="s">
        <v>10</v>
      </c>
      <c r="D1038" s="76" t="s">
        <v>11</v>
      </c>
      <c r="E1038" s="262" t="s">
        <v>12</v>
      </c>
      <c r="F1038" s="262"/>
      <c r="G1038" s="80" t="s">
        <v>13</v>
      </c>
      <c r="H1038" s="79" t="s">
        <v>14</v>
      </c>
      <c r="I1038" s="79" t="s">
        <v>1550</v>
      </c>
      <c r="J1038" s="79" t="s">
        <v>1551</v>
      </c>
    </row>
    <row r="1039" spans="1:10" ht="25.5" x14ac:dyDescent="0.2">
      <c r="A1039" s="77" t="s">
        <v>15</v>
      </c>
      <c r="B1039" s="5" t="s">
        <v>690</v>
      </c>
      <c r="C1039" s="77" t="s">
        <v>22</v>
      </c>
      <c r="D1039" s="77" t="s">
        <v>691</v>
      </c>
      <c r="E1039" s="263" t="s">
        <v>678</v>
      </c>
      <c r="F1039" s="263"/>
      <c r="G1039" s="6" t="s">
        <v>234</v>
      </c>
      <c r="H1039" s="7">
        <v>1</v>
      </c>
      <c r="I1039" s="8"/>
      <c r="J1039" s="8">
        <f>SUM(J1040:J1046)</f>
        <v>332.08000000000004</v>
      </c>
    </row>
    <row r="1040" spans="1:10" ht="25.5" x14ac:dyDescent="0.2">
      <c r="A1040" s="78" t="s">
        <v>20</v>
      </c>
      <c r="B1040" s="9" t="s">
        <v>1051</v>
      </c>
      <c r="C1040" s="78" t="s">
        <v>22</v>
      </c>
      <c r="D1040" s="78" t="s">
        <v>1052</v>
      </c>
      <c r="E1040" s="261" t="s">
        <v>678</v>
      </c>
      <c r="F1040" s="261"/>
      <c r="G1040" s="10" t="s">
        <v>234</v>
      </c>
      <c r="H1040" s="11">
        <v>1</v>
      </c>
      <c r="I1040" s="12">
        <v>240.37</v>
      </c>
      <c r="J1040" s="12">
        <f t="shared" ref="J1040:J1046" si="94">TRUNC(H1040*I1040,2)</f>
        <v>240.37</v>
      </c>
    </row>
    <row r="1041" spans="1:10" ht="25.5" x14ac:dyDescent="0.2">
      <c r="A1041" s="78" t="s">
        <v>20</v>
      </c>
      <c r="B1041" s="9" t="s">
        <v>988</v>
      </c>
      <c r="C1041" s="78" t="s">
        <v>22</v>
      </c>
      <c r="D1041" s="78" t="s">
        <v>989</v>
      </c>
      <c r="E1041" s="261" t="s">
        <v>24</v>
      </c>
      <c r="F1041" s="261"/>
      <c r="G1041" s="10" t="s">
        <v>133</v>
      </c>
      <c r="H1041" s="11">
        <v>2.23E-2</v>
      </c>
      <c r="I1041" s="12">
        <v>644.75</v>
      </c>
      <c r="J1041" s="12">
        <f t="shared" si="94"/>
        <v>14.37</v>
      </c>
    </row>
    <row r="1042" spans="1:10" ht="25.5" x14ac:dyDescent="0.2">
      <c r="A1042" s="78" t="s">
        <v>20</v>
      </c>
      <c r="B1042" s="9" t="s">
        <v>974</v>
      </c>
      <c r="C1042" s="78" t="s">
        <v>22</v>
      </c>
      <c r="D1042" s="78" t="s">
        <v>975</v>
      </c>
      <c r="E1042" s="261" t="s">
        <v>24</v>
      </c>
      <c r="F1042" s="261"/>
      <c r="G1042" s="10" t="s">
        <v>25</v>
      </c>
      <c r="H1042" s="11">
        <v>0.55200000000000005</v>
      </c>
      <c r="I1042" s="12">
        <v>26.46</v>
      </c>
      <c r="J1042" s="12">
        <f t="shared" si="94"/>
        <v>14.6</v>
      </c>
    </row>
    <row r="1043" spans="1:10" ht="25.5" x14ac:dyDescent="0.2">
      <c r="A1043" s="78" t="s">
        <v>20</v>
      </c>
      <c r="B1043" s="9" t="s">
        <v>150</v>
      </c>
      <c r="C1043" s="78" t="s">
        <v>22</v>
      </c>
      <c r="D1043" s="78" t="s">
        <v>151</v>
      </c>
      <c r="E1043" s="261" t="s">
        <v>24</v>
      </c>
      <c r="F1043" s="261"/>
      <c r="G1043" s="10" t="s">
        <v>25</v>
      </c>
      <c r="H1043" s="11">
        <v>1.3620000000000001</v>
      </c>
      <c r="I1043" s="12">
        <v>27.61</v>
      </c>
      <c r="J1043" s="12">
        <f t="shared" si="94"/>
        <v>37.6</v>
      </c>
    </row>
    <row r="1044" spans="1:10" ht="25.5" x14ac:dyDescent="0.2">
      <c r="A1044" s="78" t="s">
        <v>20</v>
      </c>
      <c r="B1044" s="9" t="s">
        <v>74</v>
      </c>
      <c r="C1044" s="78" t="s">
        <v>22</v>
      </c>
      <c r="D1044" s="78" t="s">
        <v>75</v>
      </c>
      <c r="E1044" s="261" t="s">
        <v>24</v>
      </c>
      <c r="F1044" s="261"/>
      <c r="G1044" s="10" t="s">
        <v>25</v>
      </c>
      <c r="H1044" s="11">
        <v>0.95699999999999996</v>
      </c>
      <c r="I1044" s="12">
        <v>19.920000000000002</v>
      </c>
      <c r="J1044" s="12">
        <f t="shared" si="94"/>
        <v>19.059999999999999</v>
      </c>
    </row>
    <row r="1045" spans="1:10" x14ac:dyDescent="0.2">
      <c r="A1045" s="75" t="s">
        <v>38</v>
      </c>
      <c r="B1045" s="14" t="s">
        <v>1053</v>
      </c>
      <c r="C1045" s="75" t="s">
        <v>22</v>
      </c>
      <c r="D1045" s="75" t="s">
        <v>1054</v>
      </c>
      <c r="E1045" s="265" t="s">
        <v>84</v>
      </c>
      <c r="F1045" s="265"/>
      <c r="G1045" s="15" t="s">
        <v>85</v>
      </c>
      <c r="H1045" s="16">
        <v>0.2</v>
      </c>
      <c r="I1045" s="17">
        <v>19.2</v>
      </c>
      <c r="J1045" s="17">
        <f t="shared" si="94"/>
        <v>3.84</v>
      </c>
    </row>
    <row r="1046" spans="1:10" ht="26.25" thickBot="1" x14ac:dyDescent="0.25">
      <c r="A1046" s="75" t="s">
        <v>38</v>
      </c>
      <c r="B1046" s="14" t="s">
        <v>1055</v>
      </c>
      <c r="C1046" s="75" t="s">
        <v>22</v>
      </c>
      <c r="D1046" s="75" t="s">
        <v>1056</v>
      </c>
      <c r="E1046" s="265" t="s">
        <v>84</v>
      </c>
      <c r="F1046" s="265"/>
      <c r="G1046" s="15" t="s">
        <v>217</v>
      </c>
      <c r="H1046" s="16">
        <v>0.1671</v>
      </c>
      <c r="I1046" s="17">
        <v>13.45</v>
      </c>
      <c r="J1046" s="17">
        <f t="shared" si="94"/>
        <v>2.2400000000000002</v>
      </c>
    </row>
    <row r="1047" spans="1:10" ht="15" thickTop="1" x14ac:dyDescent="0.2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</row>
    <row r="1048" spans="1:10" ht="15" x14ac:dyDescent="0.2">
      <c r="A1048" s="76"/>
      <c r="B1048" s="79" t="s">
        <v>9</v>
      </c>
      <c r="C1048" s="76" t="s">
        <v>10</v>
      </c>
      <c r="D1048" s="76" t="s">
        <v>11</v>
      </c>
      <c r="E1048" s="262" t="s">
        <v>12</v>
      </c>
      <c r="F1048" s="262"/>
      <c r="G1048" s="80" t="s">
        <v>13</v>
      </c>
      <c r="H1048" s="79" t="s">
        <v>14</v>
      </c>
      <c r="I1048" s="79" t="s">
        <v>1550</v>
      </c>
      <c r="J1048" s="79" t="s">
        <v>1551</v>
      </c>
    </row>
    <row r="1049" spans="1:10" ht="25.5" x14ac:dyDescent="0.2">
      <c r="A1049" s="77" t="s">
        <v>15</v>
      </c>
      <c r="B1049" s="5" t="s">
        <v>1051</v>
      </c>
      <c r="C1049" s="77" t="s">
        <v>22</v>
      </c>
      <c r="D1049" s="77" t="s">
        <v>1052</v>
      </c>
      <c r="E1049" s="263" t="s">
        <v>678</v>
      </c>
      <c r="F1049" s="263"/>
      <c r="G1049" s="6" t="s">
        <v>234</v>
      </c>
      <c r="H1049" s="7">
        <v>1</v>
      </c>
      <c r="I1049" s="8"/>
      <c r="J1049" s="8">
        <f>SUM(J1050:J1054)</f>
        <v>240.37</v>
      </c>
    </row>
    <row r="1050" spans="1:10" ht="25.5" x14ac:dyDescent="0.2">
      <c r="A1050" s="78" t="s">
        <v>20</v>
      </c>
      <c r="B1050" s="9" t="s">
        <v>74</v>
      </c>
      <c r="C1050" s="78" t="s">
        <v>22</v>
      </c>
      <c r="D1050" s="78" t="s">
        <v>75</v>
      </c>
      <c r="E1050" s="261" t="s">
        <v>24</v>
      </c>
      <c r="F1050" s="261"/>
      <c r="G1050" s="10" t="s">
        <v>25</v>
      </c>
      <c r="H1050" s="11">
        <v>1.375</v>
      </c>
      <c r="I1050" s="12">
        <v>19.920000000000002</v>
      </c>
      <c r="J1050" s="12">
        <f t="shared" ref="J1050:J1054" si="95">TRUNC(H1050*I1050,2)</f>
        <v>27.39</v>
      </c>
    </row>
    <row r="1051" spans="1:10" ht="25.5" x14ac:dyDescent="0.2">
      <c r="A1051" s="78" t="s">
        <v>20</v>
      </c>
      <c r="B1051" s="9" t="s">
        <v>974</v>
      </c>
      <c r="C1051" s="78" t="s">
        <v>22</v>
      </c>
      <c r="D1051" s="78" t="s">
        <v>975</v>
      </c>
      <c r="E1051" s="261" t="s">
        <v>24</v>
      </c>
      <c r="F1051" s="261"/>
      <c r="G1051" s="10" t="s">
        <v>25</v>
      </c>
      <c r="H1051" s="11">
        <v>2.7410000000000001</v>
      </c>
      <c r="I1051" s="12">
        <v>26.46</v>
      </c>
      <c r="J1051" s="12">
        <f t="shared" si="95"/>
        <v>72.52</v>
      </c>
    </row>
    <row r="1052" spans="1:10" ht="51" x14ac:dyDescent="0.2">
      <c r="A1052" s="75" t="s">
        <v>38</v>
      </c>
      <c r="B1052" s="14" t="s">
        <v>1057</v>
      </c>
      <c r="C1052" s="75" t="s">
        <v>22</v>
      </c>
      <c r="D1052" s="75" t="s">
        <v>1058</v>
      </c>
      <c r="E1052" s="265" t="s">
        <v>84</v>
      </c>
      <c r="F1052" s="265"/>
      <c r="G1052" s="15" t="s">
        <v>1059</v>
      </c>
      <c r="H1052" s="16">
        <v>1</v>
      </c>
      <c r="I1052" s="17">
        <v>139.72</v>
      </c>
      <c r="J1052" s="17">
        <f t="shared" si="95"/>
        <v>139.72</v>
      </c>
    </row>
    <row r="1053" spans="1:10" x14ac:dyDescent="0.2">
      <c r="A1053" s="75" t="s">
        <v>38</v>
      </c>
      <c r="B1053" s="14" t="s">
        <v>1060</v>
      </c>
      <c r="C1053" s="75" t="s">
        <v>22</v>
      </c>
      <c r="D1053" s="75" t="s">
        <v>1061</v>
      </c>
      <c r="E1053" s="265" t="s">
        <v>84</v>
      </c>
      <c r="F1053" s="265"/>
      <c r="G1053" s="15" t="s">
        <v>85</v>
      </c>
      <c r="H1053" s="16">
        <v>1.0999999999999999E-2</v>
      </c>
      <c r="I1053" s="17">
        <v>25.73</v>
      </c>
      <c r="J1053" s="17">
        <f t="shared" si="95"/>
        <v>0.28000000000000003</v>
      </c>
    </row>
    <row r="1054" spans="1:10" ht="15" thickBot="1" x14ac:dyDescent="0.25">
      <c r="A1054" s="75" t="s">
        <v>38</v>
      </c>
      <c r="B1054" s="14" t="s">
        <v>100</v>
      </c>
      <c r="C1054" s="75" t="s">
        <v>22</v>
      </c>
      <c r="D1054" s="75" t="s">
        <v>101</v>
      </c>
      <c r="E1054" s="265" t="s">
        <v>84</v>
      </c>
      <c r="F1054" s="265"/>
      <c r="G1054" s="15" t="s">
        <v>85</v>
      </c>
      <c r="H1054" s="16">
        <v>2.4E-2</v>
      </c>
      <c r="I1054" s="17">
        <v>19.53</v>
      </c>
      <c r="J1054" s="17">
        <f t="shared" si="95"/>
        <v>0.46</v>
      </c>
    </row>
    <row r="1055" spans="1:10" ht="15" thickTop="1" x14ac:dyDescent="0.2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</row>
    <row r="1056" spans="1:10" ht="15" x14ac:dyDescent="0.2">
      <c r="A1056" s="76"/>
      <c r="B1056" s="79" t="s">
        <v>9</v>
      </c>
      <c r="C1056" s="76" t="s">
        <v>10</v>
      </c>
      <c r="D1056" s="76" t="s">
        <v>11</v>
      </c>
      <c r="E1056" s="262" t="s">
        <v>12</v>
      </c>
      <c r="F1056" s="262"/>
      <c r="G1056" s="80" t="s">
        <v>13</v>
      </c>
      <c r="H1056" s="79" t="s">
        <v>14</v>
      </c>
      <c r="I1056" s="79" t="s">
        <v>1550</v>
      </c>
      <c r="J1056" s="79" t="s">
        <v>1551</v>
      </c>
    </row>
    <row r="1057" spans="1:10" ht="38.25" x14ac:dyDescent="0.2">
      <c r="A1057" s="77" t="s">
        <v>15</v>
      </c>
      <c r="B1057" s="5" t="s">
        <v>242</v>
      </c>
      <c r="C1057" s="77" t="s">
        <v>22</v>
      </c>
      <c r="D1057" s="77" t="s">
        <v>243</v>
      </c>
      <c r="E1057" s="263" t="s">
        <v>110</v>
      </c>
      <c r="F1057" s="263"/>
      <c r="G1057" s="6" t="s">
        <v>114</v>
      </c>
      <c r="H1057" s="7">
        <v>1</v>
      </c>
      <c r="I1057" s="8"/>
      <c r="J1057" s="8">
        <f>SUM(J1058:J1059)</f>
        <v>0.37</v>
      </c>
    </row>
    <row r="1058" spans="1:10" ht="38.25" x14ac:dyDescent="0.2">
      <c r="A1058" s="78" t="s">
        <v>20</v>
      </c>
      <c r="B1058" s="9" t="s">
        <v>1062</v>
      </c>
      <c r="C1058" s="78" t="s">
        <v>22</v>
      </c>
      <c r="D1058" s="78" t="s">
        <v>1063</v>
      </c>
      <c r="E1058" s="261" t="s">
        <v>110</v>
      </c>
      <c r="F1058" s="261"/>
      <c r="G1058" s="10" t="s">
        <v>25</v>
      </c>
      <c r="H1058" s="11">
        <v>1</v>
      </c>
      <c r="I1058" s="12">
        <v>0.33</v>
      </c>
      <c r="J1058" s="12">
        <f t="shared" ref="J1058:J1059" si="96">TRUNC(H1058*I1058,2)</f>
        <v>0.33</v>
      </c>
    </row>
    <row r="1059" spans="1:10" ht="39" thickBot="1" x14ac:dyDescent="0.25">
      <c r="A1059" s="78" t="s">
        <v>20</v>
      </c>
      <c r="B1059" s="9" t="s">
        <v>1064</v>
      </c>
      <c r="C1059" s="78" t="s">
        <v>22</v>
      </c>
      <c r="D1059" s="78" t="s">
        <v>1065</v>
      </c>
      <c r="E1059" s="261" t="s">
        <v>110</v>
      </c>
      <c r="F1059" s="261"/>
      <c r="G1059" s="10" t="s">
        <v>25</v>
      </c>
      <c r="H1059" s="11">
        <v>1</v>
      </c>
      <c r="I1059" s="12">
        <v>0.04</v>
      </c>
      <c r="J1059" s="12">
        <f t="shared" si="96"/>
        <v>0.04</v>
      </c>
    </row>
    <row r="1060" spans="1:10" ht="15" thickTop="1" x14ac:dyDescent="0.2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</row>
    <row r="1061" spans="1:10" ht="15" x14ac:dyDescent="0.2">
      <c r="A1061" s="76"/>
      <c r="B1061" s="79" t="s">
        <v>9</v>
      </c>
      <c r="C1061" s="76" t="s">
        <v>10</v>
      </c>
      <c r="D1061" s="76" t="s">
        <v>11</v>
      </c>
      <c r="E1061" s="262" t="s">
        <v>12</v>
      </c>
      <c r="F1061" s="262"/>
      <c r="G1061" s="80" t="s">
        <v>13</v>
      </c>
      <c r="H1061" s="79" t="s">
        <v>14</v>
      </c>
      <c r="I1061" s="79" t="s">
        <v>1550</v>
      </c>
      <c r="J1061" s="79" t="s">
        <v>1551</v>
      </c>
    </row>
    <row r="1062" spans="1:10" ht="38.25" x14ac:dyDescent="0.2">
      <c r="A1062" s="77" t="s">
        <v>15</v>
      </c>
      <c r="B1062" s="5" t="s">
        <v>240</v>
      </c>
      <c r="C1062" s="77" t="s">
        <v>22</v>
      </c>
      <c r="D1062" s="77" t="s">
        <v>241</v>
      </c>
      <c r="E1062" s="263" t="s">
        <v>110</v>
      </c>
      <c r="F1062" s="263"/>
      <c r="G1062" s="6" t="s">
        <v>111</v>
      </c>
      <c r="H1062" s="7">
        <v>1</v>
      </c>
      <c r="I1062" s="8"/>
      <c r="J1062" s="8">
        <f>SUM(J1063:J1066)</f>
        <v>1.84</v>
      </c>
    </row>
    <row r="1063" spans="1:10" ht="38.25" x14ac:dyDescent="0.2">
      <c r="A1063" s="78" t="s">
        <v>20</v>
      </c>
      <c r="B1063" s="9" t="s">
        <v>1062</v>
      </c>
      <c r="C1063" s="78" t="s">
        <v>22</v>
      </c>
      <c r="D1063" s="78" t="s">
        <v>1063</v>
      </c>
      <c r="E1063" s="261" t="s">
        <v>110</v>
      </c>
      <c r="F1063" s="261"/>
      <c r="G1063" s="10" t="s">
        <v>25</v>
      </c>
      <c r="H1063" s="11">
        <v>1</v>
      </c>
      <c r="I1063" s="12">
        <v>0.33</v>
      </c>
      <c r="J1063" s="12">
        <f t="shared" ref="J1063:J1066" si="97">TRUNC(H1063*I1063,2)</f>
        <v>0.33</v>
      </c>
    </row>
    <row r="1064" spans="1:10" ht="38.25" x14ac:dyDescent="0.2">
      <c r="A1064" s="78" t="s">
        <v>20</v>
      </c>
      <c r="B1064" s="9" t="s">
        <v>1064</v>
      </c>
      <c r="C1064" s="78" t="s">
        <v>22</v>
      </c>
      <c r="D1064" s="78" t="s">
        <v>1065</v>
      </c>
      <c r="E1064" s="261" t="s">
        <v>110</v>
      </c>
      <c r="F1064" s="261"/>
      <c r="G1064" s="10" t="s">
        <v>25</v>
      </c>
      <c r="H1064" s="11">
        <v>1</v>
      </c>
      <c r="I1064" s="12">
        <v>0.04</v>
      </c>
      <c r="J1064" s="12">
        <f t="shared" si="97"/>
        <v>0.04</v>
      </c>
    </row>
    <row r="1065" spans="1:10" ht="38.25" x14ac:dyDescent="0.2">
      <c r="A1065" s="78" t="s">
        <v>20</v>
      </c>
      <c r="B1065" s="9" t="s">
        <v>1066</v>
      </c>
      <c r="C1065" s="78" t="s">
        <v>22</v>
      </c>
      <c r="D1065" s="78" t="s">
        <v>1067</v>
      </c>
      <c r="E1065" s="261" t="s">
        <v>110</v>
      </c>
      <c r="F1065" s="261"/>
      <c r="G1065" s="10" t="s">
        <v>25</v>
      </c>
      <c r="H1065" s="11">
        <v>1</v>
      </c>
      <c r="I1065" s="12">
        <v>0.36</v>
      </c>
      <c r="J1065" s="12">
        <f t="shared" si="97"/>
        <v>0.36</v>
      </c>
    </row>
    <row r="1066" spans="1:10" ht="39" thickBot="1" x14ac:dyDescent="0.25">
      <c r="A1066" s="78" t="s">
        <v>20</v>
      </c>
      <c r="B1066" s="9" t="s">
        <v>1068</v>
      </c>
      <c r="C1066" s="78" t="s">
        <v>22</v>
      </c>
      <c r="D1066" s="78" t="s">
        <v>1069</v>
      </c>
      <c r="E1066" s="261" t="s">
        <v>110</v>
      </c>
      <c r="F1066" s="261"/>
      <c r="G1066" s="10" t="s">
        <v>25</v>
      </c>
      <c r="H1066" s="11">
        <v>1</v>
      </c>
      <c r="I1066" s="12">
        <v>1.1100000000000001</v>
      </c>
      <c r="J1066" s="12">
        <f t="shared" si="97"/>
        <v>1.1100000000000001</v>
      </c>
    </row>
    <row r="1067" spans="1:10" ht="15" thickTop="1" x14ac:dyDescent="0.2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</row>
    <row r="1068" spans="1:10" ht="15" x14ac:dyDescent="0.2">
      <c r="A1068" s="76"/>
      <c r="B1068" s="79" t="s">
        <v>9</v>
      </c>
      <c r="C1068" s="76" t="s">
        <v>10</v>
      </c>
      <c r="D1068" s="76" t="s">
        <v>11</v>
      </c>
      <c r="E1068" s="262" t="s">
        <v>12</v>
      </c>
      <c r="F1068" s="262"/>
      <c r="G1068" s="80" t="s">
        <v>13</v>
      </c>
      <c r="H1068" s="79" t="s">
        <v>14</v>
      </c>
      <c r="I1068" s="79" t="s">
        <v>1550</v>
      </c>
      <c r="J1068" s="79" t="s">
        <v>1551</v>
      </c>
    </row>
    <row r="1069" spans="1:10" ht="38.25" x14ac:dyDescent="0.2">
      <c r="A1069" s="77" t="s">
        <v>15</v>
      </c>
      <c r="B1069" s="5" t="s">
        <v>1062</v>
      </c>
      <c r="C1069" s="77" t="s">
        <v>22</v>
      </c>
      <c r="D1069" s="77" t="s">
        <v>1063</v>
      </c>
      <c r="E1069" s="263" t="s">
        <v>110</v>
      </c>
      <c r="F1069" s="263"/>
      <c r="G1069" s="6" t="s">
        <v>25</v>
      </c>
      <c r="H1069" s="7">
        <v>1</v>
      </c>
      <c r="I1069" s="8"/>
      <c r="J1069" s="8">
        <f>SUM(J1070)</f>
        <v>0.33</v>
      </c>
    </row>
    <row r="1070" spans="1:10" ht="39" thickBot="1" x14ac:dyDescent="0.25">
      <c r="A1070" s="75" t="s">
        <v>38</v>
      </c>
      <c r="B1070" s="14" t="s">
        <v>1070</v>
      </c>
      <c r="C1070" s="75" t="s">
        <v>22</v>
      </c>
      <c r="D1070" s="75" t="s">
        <v>1071</v>
      </c>
      <c r="E1070" s="265" t="s">
        <v>41</v>
      </c>
      <c r="F1070" s="265"/>
      <c r="G1070" s="15" t="s">
        <v>234</v>
      </c>
      <c r="H1070" s="16">
        <v>6.3999999999999997E-5</v>
      </c>
      <c r="I1070" s="17">
        <v>5276.4</v>
      </c>
      <c r="J1070" s="17">
        <f t="shared" ref="J1070" si="98">TRUNC(H1070*I1070,2)</f>
        <v>0.33</v>
      </c>
    </row>
    <row r="1071" spans="1:10" ht="15" thickTop="1" x14ac:dyDescent="0.2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</row>
    <row r="1072" spans="1:10" ht="15" x14ac:dyDescent="0.2">
      <c r="A1072" s="76"/>
      <c r="B1072" s="79" t="s">
        <v>9</v>
      </c>
      <c r="C1072" s="76" t="s">
        <v>10</v>
      </c>
      <c r="D1072" s="76" t="s">
        <v>11</v>
      </c>
      <c r="E1072" s="262" t="s">
        <v>12</v>
      </c>
      <c r="F1072" s="262"/>
      <c r="G1072" s="80" t="s">
        <v>13</v>
      </c>
      <c r="H1072" s="79" t="s">
        <v>14</v>
      </c>
      <c r="I1072" s="79" t="s">
        <v>1550</v>
      </c>
      <c r="J1072" s="79" t="s">
        <v>1551</v>
      </c>
    </row>
    <row r="1073" spans="1:10" ht="38.25" x14ac:dyDescent="0.2">
      <c r="A1073" s="77" t="s">
        <v>15</v>
      </c>
      <c r="B1073" s="5" t="s">
        <v>1064</v>
      </c>
      <c r="C1073" s="77" t="s">
        <v>22</v>
      </c>
      <c r="D1073" s="77" t="s">
        <v>1065</v>
      </c>
      <c r="E1073" s="263" t="s">
        <v>110</v>
      </c>
      <c r="F1073" s="263"/>
      <c r="G1073" s="6" t="s">
        <v>25</v>
      </c>
      <c r="H1073" s="7">
        <v>1</v>
      </c>
      <c r="I1073" s="8"/>
      <c r="J1073" s="8">
        <f>SUM(J1074)</f>
        <v>0.04</v>
      </c>
    </row>
    <row r="1074" spans="1:10" ht="39" thickBot="1" x14ac:dyDescent="0.25">
      <c r="A1074" s="75" t="s">
        <v>38</v>
      </c>
      <c r="B1074" s="14" t="s">
        <v>1070</v>
      </c>
      <c r="C1074" s="75" t="s">
        <v>22</v>
      </c>
      <c r="D1074" s="75" t="s">
        <v>1071</v>
      </c>
      <c r="E1074" s="265" t="s">
        <v>41</v>
      </c>
      <c r="F1074" s="265"/>
      <c r="G1074" s="15" t="s">
        <v>234</v>
      </c>
      <c r="H1074" s="16">
        <v>7.6000000000000001E-6</v>
      </c>
      <c r="I1074" s="17">
        <v>5276.4</v>
      </c>
      <c r="J1074" s="17">
        <f t="shared" ref="J1074" si="99">TRUNC(H1074*I1074,2)</f>
        <v>0.04</v>
      </c>
    </row>
    <row r="1075" spans="1:10" ht="15" thickTop="1" x14ac:dyDescent="0.2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</row>
    <row r="1076" spans="1:10" ht="15" x14ac:dyDescent="0.2">
      <c r="A1076" s="76"/>
      <c r="B1076" s="79" t="s">
        <v>9</v>
      </c>
      <c r="C1076" s="76" t="s">
        <v>10</v>
      </c>
      <c r="D1076" s="76" t="s">
        <v>11</v>
      </c>
      <c r="E1076" s="262" t="s">
        <v>12</v>
      </c>
      <c r="F1076" s="262"/>
      <c r="G1076" s="80" t="s">
        <v>13</v>
      </c>
      <c r="H1076" s="79" t="s">
        <v>14</v>
      </c>
      <c r="I1076" s="79" t="s">
        <v>1550</v>
      </c>
      <c r="J1076" s="79" t="s">
        <v>1551</v>
      </c>
    </row>
    <row r="1077" spans="1:10" ht="38.25" x14ac:dyDescent="0.2">
      <c r="A1077" s="77" t="s">
        <v>15</v>
      </c>
      <c r="B1077" s="5" t="s">
        <v>1066</v>
      </c>
      <c r="C1077" s="77" t="s">
        <v>22</v>
      </c>
      <c r="D1077" s="77" t="s">
        <v>1067</v>
      </c>
      <c r="E1077" s="263" t="s">
        <v>110</v>
      </c>
      <c r="F1077" s="263"/>
      <c r="G1077" s="6" t="s">
        <v>25</v>
      </c>
      <c r="H1077" s="7">
        <v>1</v>
      </c>
      <c r="I1077" s="8"/>
      <c r="J1077" s="8">
        <f>SUM(J1078)</f>
        <v>0.36</v>
      </c>
    </row>
    <row r="1078" spans="1:10" ht="39" thickBot="1" x14ac:dyDescent="0.25">
      <c r="A1078" s="75" t="s">
        <v>38</v>
      </c>
      <c r="B1078" s="14" t="s">
        <v>1070</v>
      </c>
      <c r="C1078" s="75" t="s">
        <v>22</v>
      </c>
      <c r="D1078" s="75" t="s">
        <v>1071</v>
      </c>
      <c r="E1078" s="265" t="s">
        <v>41</v>
      </c>
      <c r="F1078" s="265"/>
      <c r="G1078" s="15" t="s">
        <v>234</v>
      </c>
      <c r="H1078" s="16">
        <v>6.9999999999999994E-5</v>
      </c>
      <c r="I1078" s="17">
        <v>5276.4</v>
      </c>
      <c r="J1078" s="17">
        <f t="shared" ref="J1078" si="100">TRUNC(H1078*I1078,2)</f>
        <v>0.36</v>
      </c>
    </row>
    <row r="1079" spans="1:10" ht="15" thickTop="1" x14ac:dyDescent="0.2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</row>
    <row r="1080" spans="1:10" ht="15" x14ac:dyDescent="0.2">
      <c r="A1080" s="76"/>
      <c r="B1080" s="79" t="s">
        <v>9</v>
      </c>
      <c r="C1080" s="76" t="s">
        <v>10</v>
      </c>
      <c r="D1080" s="76" t="s">
        <v>11</v>
      </c>
      <c r="E1080" s="262" t="s">
        <v>12</v>
      </c>
      <c r="F1080" s="262"/>
      <c r="G1080" s="80" t="s">
        <v>13</v>
      </c>
      <c r="H1080" s="79" t="s">
        <v>14</v>
      </c>
      <c r="I1080" s="79" t="s">
        <v>1550</v>
      </c>
      <c r="J1080" s="79" t="s">
        <v>1551</v>
      </c>
    </row>
    <row r="1081" spans="1:10" ht="38.25" x14ac:dyDescent="0.2">
      <c r="A1081" s="77" t="s">
        <v>15</v>
      </c>
      <c r="B1081" s="5" t="s">
        <v>1068</v>
      </c>
      <c r="C1081" s="77" t="s">
        <v>22</v>
      </c>
      <c r="D1081" s="77" t="s">
        <v>1069</v>
      </c>
      <c r="E1081" s="263" t="s">
        <v>110</v>
      </c>
      <c r="F1081" s="263"/>
      <c r="G1081" s="6" t="s">
        <v>25</v>
      </c>
      <c r="H1081" s="7">
        <v>1</v>
      </c>
      <c r="I1081" s="8"/>
      <c r="J1081" s="8">
        <f>SUM(J1082)</f>
        <v>1.1100000000000001</v>
      </c>
    </row>
    <row r="1082" spans="1:10" ht="15" thickBot="1" x14ac:dyDescent="0.25">
      <c r="A1082" s="75" t="s">
        <v>38</v>
      </c>
      <c r="B1082" s="14" t="s">
        <v>1072</v>
      </c>
      <c r="C1082" s="75" t="s">
        <v>22</v>
      </c>
      <c r="D1082" s="75" t="s">
        <v>1073</v>
      </c>
      <c r="E1082" s="265" t="s">
        <v>84</v>
      </c>
      <c r="F1082" s="265"/>
      <c r="G1082" s="15" t="s">
        <v>1074</v>
      </c>
      <c r="H1082" s="16">
        <v>1.25</v>
      </c>
      <c r="I1082" s="17">
        <v>0.89</v>
      </c>
      <c r="J1082" s="17">
        <f t="shared" ref="J1082" si="101">TRUNC(H1082*I1082,2)</f>
        <v>1.1100000000000001</v>
      </c>
    </row>
    <row r="1083" spans="1:10" ht="15" thickTop="1" x14ac:dyDescent="0.2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</row>
    <row r="1084" spans="1:10" ht="15" x14ac:dyDescent="0.2">
      <c r="A1084" s="76"/>
      <c r="B1084" s="79" t="s">
        <v>9</v>
      </c>
      <c r="C1084" s="76" t="s">
        <v>10</v>
      </c>
      <c r="D1084" s="76" t="s">
        <v>11</v>
      </c>
      <c r="E1084" s="262" t="s">
        <v>12</v>
      </c>
      <c r="F1084" s="262"/>
      <c r="G1084" s="80" t="s">
        <v>13</v>
      </c>
      <c r="H1084" s="79" t="s">
        <v>14</v>
      </c>
      <c r="I1084" s="79" t="s">
        <v>1550</v>
      </c>
      <c r="J1084" s="79" t="s">
        <v>1551</v>
      </c>
    </row>
    <row r="1085" spans="1:10" ht="38.25" x14ac:dyDescent="0.2">
      <c r="A1085" s="77" t="s">
        <v>15</v>
      </c>
      <c r="B1085" s="5" t="s">
        <v>470</v>
      </c>
      <c r="C1085" s="77" t="s">
        <v>22</v>
      </c>
      <c r="D1085" s="77" t="s">
        <v>471</v>
      </c>
      <c r="E1085" s="263" t="s">
        <v>110</v>
      </c>
      <c r="F1085" s="263"/>
      <c r="G1085" s="6" t="s">
        <v>114</v>
      </c>
      <c r="H1085" s="7">
        <v>1</v>
      </c>
      <c r="I1085" s="8"/>
      <c r="J1085" s="8">
        <f>SUM(J1086:J1087)</f>
        <v>1.53</v>
      </c>
    </row>
    <row r="1086" spans="1:10" ht="38.25" x14ac:dyDescent="0.2">
      <c r="A1086" s="78" t="s">
        <v>20</v>
      </c>
      <c r="B1086" s="9" t="s">
        <v>1075</v>
      </c>
      <c r="C1086" s="78" t="s">
        <v>22</v>
      </c>
      <c r="D1086" s="78" t="s">
        <v>1076</v>
      </c>
      <c r="E1086" s="261" t="s">
        <v>110</v>
      </c>
      <c r="F1086" s="261"/>
      <c r="G1086" s="10" t="s">
        <v>25</v>
      </c>
      <c r="H1086" s="11">
        <v>1</v>
      </c>
      <c r="I1086" s="12">
        <v>0.16</v>
      </c>
      <c r="J1086" s="12">
        <f t="shared" ref="J1086:J1087" si="102">TRUNC(H1086*I1086,2)</f>
        <v>0.16</v>
      </c>
    </row>
    <row r="1087" spans="1:10" ht="39" thickBot="1" x14ac:dyDescent="0.25">
      <c r="A1087" s="78" t="s">
        <v>20</v>
      </c>
      <c r="B1087" s="9" t="s">
        <v>1077</v>
      </c>
      <c r="C1087" s="78" t="s">
        <v>22</v>
      </c>
      <c r="D1087" s="78" t="s">
        <v>1078</v>
      </c>
      <c r="E1087" s="261" t="s">
        <v>110</v>
      </c>
      <c r="F1087" s="261"/>
      <c r="G1087" s="10" t="s">
        <v>25</v>
      </c>
      <c r="H1087" s="11">
        <v>1</v>
      </c>
      <c r="I1087" s="12">
        <v>1.37</v>
      </c>
      <c r="J1087" s="12">
        <f t="shared" si="102"/>
        <v>1.37</v>
      </c>
    </row>
    <row r="1088" spans="1:10" ht="15" thickTop="1" x14ac:dyDescent="0.2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</row>
    <row r="1089" spans="1:10" ht="15" x14ac:dyDescent="0.2">
      <c r="A1089" s="76"/>
      <c r="B1089" s="79" t="s">
        <v>9</v>
      </c>
      <c r="C1089" s="76" t="s">
        <v>10</v>
      </c>
      <c r="D1089" s="76" t="s">
        <v>11</v>
      </c>
      <c r="E1089" s="262" t="s">
        <v>12</v>
      </c>
      <c r="F1089" s="262"/>
      <c r="G1089" s="80" t="s">
        <v>13</v>
      </c>
      <c r="H1089" s="79" t="s">
        <v>14</v>
      </c>
      <c r="I1089" s="79" t="s">
        <v>1550</v>
      </c>
      <c r="J1089" s="79" t="s">
        <v>1551</v>
      </c>
    </row>
    <row r="1090" spans="1:10" ht="38.25" x14ac:dyDescent="0.2">
      <c r="A1090" s="77" t="s">
        <v>15</v>
      </c>
      <c r="B1090" s="5" t="s">
        <v>468</v>
      </c>
      <c r="C1090" s="77" t="s">
        <v>22</v>
      </c>
      <c r="D1090" s="77" t="s">
        <v>469</v>
      </c>
      <c r="E1090" s="263" t="s">
        <v>110</v>
      </c>
      <c r="F1090" s="263"/>
      <c r="G1090" s="6" t="s">
        <v>111</v>
      </c>
      <c r="H1090" s="7">
        <v>1</v>
      </c>
      <c r="I1090" s="8"/>
      <c r="J1090" s="8">
        <f>SUM(J1091:J1094)</f>
        <v>5.25</v>
      </c>
    </row>
    <row r="1091" spans="1:10" ht="38.25" x14ac:dyDescent="0.2">
      <c r="A1091" s="78" t="s">
        <v>20</v>
      </c>
      <c r="B1091" s="9" t="s">
        <v>1079</v>
      </c>
      <c r="C1091" s="78" t="s">
        <v>22</v>
      </c>
      <c r="D1091" s="78" t="s">
        <v>1080</v>
      </c>
      <c r="E1091" s="261" t="s">
        <v>110</v>
      </c>
      <c r="F1091" s="261"/>
      <c r="G1091" s="10" t="s">
        <v>25</v>
      </c>
      <c r="H1091" s="11">
        <v>1</v>
      </c>
      <c r="I1091" s="12">
        <v>2.2200000000000002</v>
      </c>
      <c r="J1091" s="12">
        <f t="shared" ref="J1091:J1094" si="103">TRUNC(H1091*I1091,2)</f>
        <v>2.2200000000000002</v>
      </c>
    </row>
    <row r="1092" spans="1:10" ht="38.25" x14ac:dyDescent="0.2">
      <c r="A1092" s="78" t="s">
        <v>20</v>
      </c>
      <c r="B1092" s="9" t="s">
        <v>1081</v>
      </c>
      <c r="C1092" s="78" t="s">
        <v>22</v>
      </c>
      <c r="D1092" s="78" t="s">
        <v>1082</v>
      </c>
      <c r="E1092" s="261" t="s">
        <v>110</v>
      </c>
      <c r="F1092" s="261"/>
      <c r="G1092" s="10" t="s">
        <v>25</v>
      </c>
      <c r="H1092" s="11">
        <v>1</v>
      </c>
      <c r="I1092" s="12">
        <v>1.5</v>
      </c>
      <c r="J1092" s="12">
        <f t="shared" si="103"/>
        <v>1.5</v>
      </c>
    </row>
    <row r="1093" spans="1:10" ht="38.25" x14ac:dyDescent="0.2">
      <c r="A1093" s="78" t="s">
        <v>20</v>
      </c>
      <c r="B1093" s="9" t="s">
        <v>1075</v>
      </c>
      <c r="C1093" s="78" t="s">
        <v>22</v>
      </c>
      <c r="D1093" s="78" t="s">
        <v>1076</v>
      </c>
      <c r="E1093" s="261" t="s">
        <v>110</v>
      </c>
      <c r="F1093" s="261"/>
      <c r="G1093" s="10" t="s">
        <v>25</v>
      </c>
      <c r="H1093" s="11">
        <v>1</v>
      </c>
      <c r="I1093" s="12">
        <v>0.16</v>
      </c>
      <c r="J1093" s="12">
        <f t="shared" si="103"/>
        <v>0.16</v>
      </c>
    </row>
    <row r="1094" spans="1:10" ht="39" thickBot="1" x14ac:dyDescent="0.25">
      <c r="A1094" s="78" t="s">
        <v>20</v>
      </c>
      <c r="B1094" s="9" t="s">
        <v>1077</v>
      </c>
      <c r="C1094" s="78" t="s">
        <v>22</v>
      </c>
      <c r="D1094" s="78" t="s">
        <v>1078</v>
      </c>
      <c r="E1094" s="261" t="s">
        <v>110</v>
      </c>
      <c r="F1094" s="261"/>
      <c r="G1094" s="10" t="s">
        <v>25</v>
      </c>
      <c r="H1094" s="11">
        <v>1</v>
      </c>
      <c r="I1094" s="12">
        <v>1.37</v>
      </c>
      <c r="J1094" s="12">
        <f t="shared" si="103"/>
        <v>1.37</v>
      </c>
    </row>
    <row r="1095" spans="1:10" ht="15" thickTop="1" x14ac:dyDescent="0.2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</row>
    <row r="1096" spans="1:10" ht="15" x14ac:dyDescent="0.2">
      <c r="A1096" s="76"/>
      <c r="B1096" s="79" t="s">
        <v>9</v>
      </c>
      <c r="C1096" s="76" t="s">
        <v>10</v>
      </c>
      <c r="D1096" s="76" t="s">
        <v>11</v>
      </c>
      <c r="E1096" s="262" t="s">
        <v>12</v>
      </c>
      <c r="F1096" s="262"/>
      <c r="G1096" s="80" t="s">
        <v>13</v>
      </c>
      <c r="H1096" s="79" t="s">
        <v>14</v>
      </c>
      <c r="I1096" s="79" t="s">
        <v>1550</v>
      </c>
      <c r="J1096" s="79" t="s">
        <v>1551</v>
      </c>
    </row>
    <row r="1097" spans="1:10" ht="38.25" x14ac:dyDescent="0.2">
      <c r="A1097" s="77" t="s">
        <v>15</v>
      </c>
      <c r="B1097" s="5" t="s">
        <v>1077</v>
      </c>
      <c r="C1097" s="77" t="s">
        <v>22</v>
      </c>
      <c r="D1097" s="77" t="s">
        <v>1078</v>
      </c>
      <c r="E1097" s="263" t="s">
        <v>110</v>
      </c>
      <c r="F1097" s="263"/>
      <c r="G1097" s="6" t="s">
        <v>25</v>
      </c>
      <c r="H1097" s="7">
        <v>1</v>
      </c>
      <c r="I1097" s="8"/>
      <c r="J1097" s="8">
        <f>SUM(J1098)</f>
        <v>1.37</v>
      </c>
    </row>
    <row r="1098" spans="1:10" ht="39" thickBot="1" x14ac:dyDescent="0.25">
      <c r="A1098" s="75" t="s">
        <v>38</v>
      </c>
      <c r="B1098" s="14" t="s">
        <v>1083</v>
      </c>
      <c r="C1098" s="75" t="s">
        <v>22</v>
      </c>
      <c r="D1098" s="75" t="s">
        <v>1084</v>
      </c>
      <c r="E1098" s="265" t="s">
        <v>41</v>
      </c>
      <c r="F1098" s="265"/>
      <c r="G1098" s="15" t="s">
        <v>234</v>
      </c>
      <c r="H1098" s="16">
        <v>6.3999999999999997E-5</v>
      </c>
      <c r="I1098" s="17">
        <v>21463.32</v>
      </c>
      <c r="J1098" s="17">
        <f t="shared" ref="J1098" si="104">TRUNC(H1098*I1098,2)</f>
        <v>1.37</v>
      </c>
    </row>
    <row r="1099" spans="1:10" ht="15" thickTop="1" x14ac:dyDescent="0.2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</row>
    <row r="1100" spans="1:10" ht="15" x14ac:dyDescent="0.2">
      <c r="A1100" s="76"/>
      <c r="B1100" s="79" t="s">
        <v>9</v>
      </c>
      <c r="C1100" s="76" t="s">
        <v>10</v>
      </c>
      <c r="D1100" s="76" t="s">
        <v>11</v>
      </c>
      <c r="E1100" s="262" t="s">
        <v>12</v>
      </c>
      <c r="F1100" s="262"/>
      <c r="G1100" s="80" t="s">
        <v>13</v>
      </c>
      <c r="H1100" s="79" t="s">
        <v>14</v>
      </c>
      <c r="I1100" s="79" t="s">
        <v>1550</v>
      </c>
      <c r="J1100" s="79" t="s">
        <v>1551</v>
      </c>
    </row>
    <row r="1101" spans="1:10" ht="38.25" x14ac:dyDescent="0.2">
      <c r="A1101" s="77" t="s">
        <v>15</v>
      </c>
      <c r="B1101" s="5" t="s">
        <v>1075</v>
      </c>
      <c r="C1101" s="77" t="s">
        <v>22</v>
      </c>
      <c r="D1101" s="77" t="s">
        <v>1076</v>
      </c>
      <c r="E1101" s="263" t="s">
        <v>110</v>
      </c>
      <c r="F1101" s="263"/>
      <c r="G1101" s="6" t="s">
        <v>25</v>
      </c>
      <c r="H1101" s="7">
        <v>1</v>
      </c>
      <c r="I1101" s="8"/>
      <c r="J1101" s="8">
        <f>SUM(J1102)</f>
        <v>0.16</v>
      </c>
    </row>
    <row r="1102" spans="1:10" ht="39" thickBot="1" x14ac:dyDescent="0.25">
      <c r="A1102" s="75" t="s">
        <v>38</v>
      </c>
      <c r="B1102" s="14" t="s">
        <v>1083</v>
      </c>
      <c r="C1102" s="75" t="s">
        <v>22</v>
      </c>
      <c r="D1102" s="75" t="s">
        <v>1084</v>
      </c>
      <c r="E1102" s="265" t="s">
        <v>41</v>
      </c>
      <c r="F1102" s="265"/>
      <c r="G1102" s="15" t="s">
        <v>234</v>
      </c>
      <c r="H1102" s="16">
        <v>7.6000000000000001E-6</v>
      </c>
      <c r="I1102" s="17">
        <v>21463.32</v>
      </c>
      <c r="J1102" s="17">
        <f t="shared" ref="J1102" si="105">TRUNC(H1102*I1102,2)</f>
        <v>0.16</v>
      </c>
    </row>
    <row r="1103" spans="1:10" ht="15" thickTop="1" x14ac:dyDescent="0.2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</row>
    <row r="1104" spans="1:10" ht="15" x14ac:dyDescent="0.2">
      <c r="A1104" s="76"/>
      <c r="B1104" s="79" t="s">
        <v>9</v>
      </c>
      <c r="C1104" s="76" t="s">
        <v>10</v>
      </c>
      <c r="D1104" s="76" t="s">
        <v>11</v>
      </c>
      <c r="E1104" s="262" t="s">
        <v>12</v>
      </c>
      <c r="F1104" s="262"/>
      <c r="G1104" s="80" t="s">
        <v>13</v>
      </c>
      <c r="H1104" s="79" t="s">
        <v>14</v>
      </c>
      <c r="I1104" s="79" t="s">
        <v>1550</v>
      </c>
      <c r="J1104" s="79" t="s">
        <v>1551</v>
      </c>
    </row>
    <row r="1105" spans="1:10" ht="38.25" x14ac:dyDescent="0.2">
      <c r="A1105" s="77" t="s">
        <v>15</v>
      </c>
      <c r="B1105" s="5" t="s">
        <v>1081</v>
      </c>
      <c r="C1105" s="77" t="s">
        <v>22</v>
      </c>
      <c r="D1105" s="77" t="s">
        <v>1082</v>
      </c>
      <c r="E1105" s="263" t="s">
        <v>110</v>
      </c>
      <c r="F1105" s="263"/>
      <c r="G1105" s="6" t="s">
        <v>25</v>
      </c>
      <c r="H1105" s="7">
        <v>1</v>
      </c>
      <c r="I1105" s="8"/>
      <c r="J1105" s="8">
        <f>SUM(J1106)</f>
        <v>1.5</v>
      </c>
    </row>
    <row r="1106" spans="1:10" ht="39" thickBot="1" x14ac:dyDescent="0.25">
      <c r="A1106" s="75" t="s">
        <v>38</v>
      </c>
      <c r="B1106" s="14" t="s">
        <v>1083</v>
      </c>
      <c r="C1106" s="75" t="s">
        <v>22</v>
      </c>
      <c r="D1106" s="75" t="s">
        <v>1084</v>
      </c>
      <c r="E1106" s="265" t="s">
        <v>41</v>
      </c>
      <c r="F1106" s="265"/>
      <c r="G1106" s="15" t="s">
        <v>234</v>
      </c>
      <c r="H1106" s="16">
        <v>6.9999999999999994E-5</v>
      </c>
      <c r="I1106" s="17">
        <v>21463.32</v>
      </c>
      <c r="J1106" s="17">
        <f t="shared" ref="J1106" si="106">TRUNC(H1106*I1106,2)</f>
        <v>1.5</v>
      </c>
    </row>
    <row r="1107" spans="1:10" ht="15" thickTop="1" x14ac:dyDescent="0.2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</row>
    <row r="1108" spans="1:10" ht="15" x14ac:dyDescent="0.2">
      <c r="A1108" s="76"/>
      <c r="B1108" s="79" t="s">
        <v>9</v>
      </c>
      <c r="C1108" s="76" t="s">
        <v>10</v>
      </c>
      <c r="D1108" s="76" t="s">
        <v>11</v>
      </c>
      <c r="E1108" s="262" t="s">
        <v>12</v>
      </c>
      <c r="F1108" s="262"/>
      <c r="G1108" s="80" t="s">
        <v>13</v>
      </c>
      <c r="H1108" s="79" t="s">
        <v>14</v>
      </c>
      <c r="I1108" s="79" t="s">
        <v>1550</v>
      </c>
      <c r="J1108" s="79" t="s">
        <v>1551</v>
      </c>
    </row>
    <row r="1109" spans="1:10" ht="38.25" x14ac:dyDescent="0.2">
      <c r="A1109" s="77" t="s">
        <v>15</v>
      </c>
      <c r="B1109" s="5" t="s">
        <v>1079</v>
      </c>
      <c r="C1109" s="77" t="s">
        <v>22</v>
      </c>
      <c r="D1109" s="77" t="s">
        <v>1080</v>
      </c>
      <c r="E1109" s="263" t="s">
        <v>110</v>
      </c>
      <c r="F1109" s="263"/>
      <c r="G1109" s="6" t="s">
        <v>25</v>
      </c>
      <c r="H1109" s="7">
        <v>1</v>
      </c>
      <c r="I1109" s="8"/>
      <c r="J1109" s="8">
        <f>SUM(J1110)</f>
        <v>2.2200000000000002</v>
      </c>
    </row>
    <row r="1110" spans="1:10" ht="15" thickBot="1" x14ac:dyDescent="0.25">
      <c r="A1110" s="75" t="s">
        <v>38</v>
      </c>
      <c r="B1110" s="14" t="s">
        <v>1072</v>
      </c>
      <c r="C1110" s="75" t="s">
        <v>22</v>
      </c>
      <c r="D1110" s="75" t="s">
        <v>1073</v>
      </c>
      <c r="E1110" s="265" t="s">
        <v>84</v>
      </c>
      <c r="F1110" s="265"/>
      <c r="G1110" s="15" t="s">
        <v>1074</v>
      </c>
      <c r="H1110" s="16">
        <v>2.5</v>
      </c>
      <c r="I1110" s="17">
        <v>0.89</v>
      </c>
      <c r="J1110" s="17">
        <f t="shared" ref="J1110" si="107">TRUNC(H1110*I1110,2)</f>
        <v>2.2200000000000002</v>
      </c>
    </row>
    <row r="1111" spans="1:10" ht="15" thickTop="1" x14ac:dyDescent="0.2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</row>
    <row r="1112" spans="1:10" ht="15" x14ac:dyDescent="0.2">
      <c r="A1112" s="76"/>
      <c r="B1112" s="79" t="s">
        <v>9</v>
      </c>
      <c r="C1112" s="76" t="s">
        <v>10</v>
      </c>
      <c r="D1112" s="76" t="s">
        <v>11</v>
      </c>
      <c r="E1112" s="262" t="s">
        <v>12</v>
      </c>
      <c r="F1112" s="262"/>
      <c r="G1112" s="80" t="s">
        <v>13</v>
      </c>
      <c r="H1112" s="79" t="s">
        <v>14</v>
      </c>
      <c r="I1112" s="79" t="s">
        <v>1550</v>
      </c>
      <c r="J1112" s="79" t="s">
        <v>1551</v>
      </c>
    </row>
    <row r="1113" spans="1:10" x14ac:dyDescent="0.2">
      <c r="A1113" s="77" t="s">
        <v>15</v>
      </c>
      <c r="B1113" s="5" t="s">
        <v>974</v>
      </c>
      <c r="C1113" s="77" t="s">
        <v>22</v>
      </c>
      <c r="D1113" s="77" t="s">
        <v>975</v>
      </c>
      <c r="E1113" s="263" t="s">
        <v>24</v>
      </c>
      <c r="F1113" s="263"/>
      <c r="G1113" s="6" t="s">
        <v>25</v>
      </c>
      <c r="H1113" s="7">
        <v>1</v>
      </c>
      <c r="I1113" s="8"/>
      <c r="J1113" s="8">
        <f>SUM(J1114:J1121)</f>
        <v>26.459999999999997</v>
      </c>
    </row>
    <row r="1114" spans="1:10" ht="25.5" x14ac:dyDescent="0.2">
      <c r="A1114" s="78" t="s">
        <v>20</v>
      </c>
      <c r="B1114" s="9" t="s">
        <v>1085</v>
      </c>
      <c r="C1114" s="78" t="s">
        <v>22</v>
      </c>
      <c r="D1114" s="78" t="s">
        <v>1086</v>
      </c>
      <c r="E1114" s="261" t="s">
        <v>24</v>
      </c>
      <c r="F1114" s="261"/>
      <c r="G1114" s="10" t="s">
        <v>25</v>
      </c>
      <c r="H1114" s="11">
        <v>1</v>
      </c>
      <c r="I1114" s="12">
        <v>0.22</v>
      </c>
      <c r="J1114" s="12">
        <f t="shared" ref="J1114:J1121" si="108">TRUNC(H1114*I1114,2)</f>
        <v>0.22</v>
      </c>
    </row>
    <row r="1115" spans="1:10" x14ac:dyDescent="0.2">
      <c r="A1115" s="75" t="s">
        <v>38</v>
      </c>
      <c r="B1115" s="14" t="s">
        <v>942</v>
      </c>
      <c r="C1115" s="75" t="s">
        <v>22</v>
      </c>
      <c r="D1115" s="75" t="s">
        <v>943</v>
      </c>
      <c r="E1115" s="265" t="s">
        <v>944</v>
      </c>
      <c r="F1115" s="265"/>
      <c r="G1115" s="15" t="s">
        <v>25</v>
      </c>
      <c r="H1115" s="16">
        <v>1</v>
      </c>
      <c r="I1115" s="17">
        <v>3.84</v>
      </c>
      <c r="J1115" s="17">
        <f t="shared" si="108"/>
        <v>3.84</v>
      </c>
    </row>
    <row r="1116" spans="1:10" x14ac:dyDescent="0.2">
      <c r="A1116" s="75" t="s">
        <v>38</v>
      </c>
      <c r="B1116" s="14" t="s">
        <v>1087</v>
      </c>
      <c r="C1116" s="75" t="s">
        <v>22</v>
      </c>
      <c r="D1116" s="75" t="s">
        <v>1088</v>
      </c>
      <c r="E1116" s="265" t="s">
        <v>124</v>
      </c>
      <c r="F1116" s="265"/>
      <c r="G1116" s="15" t="s">
        <v>25</v>
      </c>
      <c r="H1116" s="16">
        <v>1</v>
      </c>
      <c r="I1116" s="17">
        <v>18.63</v>
      </c>
      <c r="J1116" s="17">
        <f t="shared" si="108"/>
        <v>18.63</v>
      </c>
    </row>
    <row r="1117" spans="1:10" ht="25.5" x14ac:dyDescent="0.2">
      <c r="A1117" s="75" t="s">
        <v>38</v>
      </c>
      <c r="B1117" s="14" t="s">
        <v>962</v>
      </c>
      <c r="C1117" s="75" t="s">
        <v>22</v>
      </c>
      <c r="D1117" s="75" t="s">
        <v>963</v>
      </c>
      <c r="E1117" s="265" t="s">
        <v>41</v>
      </c>
      <c r="F1117" s="265"/>
      <c r="G1117" s="15" t="s">
        <v>25</v>
      </c>
      <c r="H1117" s="16">
        <v>1</v>
      </c>
      <c r="I1117" s="17">
        <v>1.26</v>
      </c>
      <c r="J1117" s="17">
        <f t="shared" si="108"/>
        <v>1.26</v>
      </c>
    </row>
    <row r="1118" spans="1:10" x14ac:dyDescent="0.2">
      <c r="A1118" s="75" t="s">
        <v>38</v>
      </c>
      <c r="B1118" s="14" t="s">
        <v>947</v>
      </c>
      <c r="C1118" s="75" t="s">
        <v>22</v>
      </c>
      <c r="D1118" s="75" t="s">
        <v>948</v>
      </c>
      <c r="E1118" s="265" t="s">
        <v>944</v>
      </c>
      <c r="F1118" s="265"/>
      <c r="G1118" s="15" t="s">
        <v>25</v>
      </c>
      <c r="H1118" s="16">
        <v>1</v>
      </c>
      <c r="I1118" s="17">
        <v>0.81</v>
      </c>
      <c r="J1118" s="17">
        <f t="shared" si="108"/>
        <v>0.81</v>
      </c>
    </row>
    <row r="1119" spans="1:10" ht="25.5" x14ac:dyDescent="0.2">
      <c r="A1119" s="75" t="s">
        <v>38</v>
      </c>
      <c r="B1119" s="14" t="s">
        <v>964</v>
      </c>
      <c r="C1119" s="75" t="s">
        <v>22</v>
      </c>
      <c r="D1119" s="75" t="s">
        <v>965</v>
      </c>
      <c r="E1119" s="265" t="s">
        <v>41</v>
      </c>
      <c r="F1119" s="265"/>
      <c r="G1119" s="15" t="s">
        <v>25</v>
      </c>
      <c r="H1119" s="16">
        <v>1</v>
      </c>
      <c r="I1119" s="17">
        <v>0.45</v>
      </c>
      <c r="J1119" s="17">
        <f t="shared" si="108"/>
        <v>0.45</v>
      </c>
    </row>
    <row r="1120" spans="1:10" x14ac:dyDescent="0.2">
      <c r="A1120" s="75" t="s">
        <v>38</v>
      </c>
      <c r="B1120" s="14" t="s">
        <v>951</v>
      </c>
      <c r="C1120" s="75" t="s">
        <v>22</v>
      </c>
      <c r="D1120" s="75" t="s">
        <v>952</v>
      </c>
      <c r="E1120" s="265" t="s">
        <v>953</v>
      </c>
      <c r="F1120" s="265"/>
      <c r="G1120" s="15" t="s">
        <v>25</v>
      </c>
      <c r="H1120" s="16">
        <v>1</v>
      </c>
      <c r="I1120" s="17">
        <v>0.06</v>
      </c>
      <c r="J1120" s="17">
        <f t="shared" si="108"/>
        <v>0.06</v>
      </c>
    </row>
    <row r="1121" spans="1:10" ht="15" thickBot="1" x14ac:dyDescent="0.25">
      <c r="A1121" s="75" t="s">
        <v>38</v>
      </c>
      <c r="B1121" s="14" t="s">
        <v>954</v>
      </c>
      <c r="C1121" s="75" t="s">
        <v>22</v>
      </c>
      <c r="D1121" s="75" t="s">
        <v>955</v>
      </c>
      <c r="E1121" s="265" t="s">
        <v>592</v>
      </c>
      <c r="F1121" s="265"/>
      <c r="G1121" s="15" t="s">
        <v>25</v>
      </c>
      <c r="H1121" s="16">
        <v>1</v>
      </c>
      <c r="I1121" s="17">
        <v>1.19</v>
      </c>
      <c r="J1121" s="17">
        <f t="shared" si="108"/>
        <v>1.19</v>
      </c>
    </row>
    <row r="1122" spans="1:10" ht="15" thickTop="1" x14ac:dyDescent="0.2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</row>
    <row r="1123" spans="1:10" ht="15" x14ac:dyDescent="0.2">
      <c r="A1123" s="76"/>
      <c r="B1123" s="79" t="s">
        <v>9</v>
      </c>
      <c r="C1123" s="76" t="s">
        <v>10</v>
      </c>
      <c r="D1123" s="76" t="s">
        <v>11</v>
      </c>
      <c r="E1123" s="262" t="s">
        <v>12</v>
      </c>
      <c r="F1123" s="262"/>
      <c r="G1123" s="80" t="s">
        <v>13</v>
      </c>
      <c r="H1123" s="79" t="s">
        <v>14</v>
      </c>
      <c r="I1123" s="79" t="s">
        <v>1550</v>
      </c>
      <c r="J1123" s="79" t="s">
        <v>1551</v>
      </c>
    </row>
    <row r="1124" spans="1:10" x14ac:dyDescent="0.2">
      <c r="A1124" s="77" t="s">
        <v>15</v>
      </c>
      <c r="B1124" s="5" t="s">
        <v>76</v>
      </c>
      <c r="C1124" s="77" t="s">
        <v>22</v>
      </c>
      <c r="D1124" s="77" t="s">
        <v>77</v>
      </c>
      <c r="E1124" s="263" t="s">
        <v>24</v>
      </c>
      <c r="F1124" s="263"/>
      <c r="G1124" s="6" t="s">
        <v>25</v>
      </c>
      <c r="H1124" s="7">
        <v>1</v>
      </c>
      <c r="I1124" s="8"/>
      <c r="J1124" s="8">
        <f>SUM(J1125:J1132)</f>
        <v>27.369999999999997</v>
      </c>
    </row>
    <row r="1125" spans="1:10" ht="25.5" x14ac:dyDescent="0.2">
      <c r="A1125" s="78" t="s">
        <v>20</v>
      </c>
      <c r="B1125" s="9" t="s">
        <v>1089</v>
      </c>
      <c r="C1125" s="78" t="s">
        <v>22</v>
      </c>
      <c r="D1125" s="78" t="s">
        <v>1090</v>
      </c>
      <c r="E1125" s="261" t="s">
        <v>24</v>
      </c>
      <c r="F1125" s="261"/>
      <c r="G1125" s="10" t="s">
        <v>25</v>
      </c>
      <c r="H1125" s="11">
        <v>1</v>
      </c>
      <c r="I1125" s="12">
        <v>0.18</v>
      </c>
      <c r="J1125" s="12">
        <f t="shared" ref="J1125:J1132" si="109">TRUNC(H1125*I1125,2)</f>
        <v>0.18</v>
      </c>
    </row>
    <row r="1126" spans="1:10" x14ac:dyDescent="0.2">
      <c r="A1126" s="75" t="s">
        <v>38</v>
      </c>
      <c r="B1126" s="14" t="s">
        <v>942</v>
      </c>
      <c r="C1126" s="75" t="s">
        <v>22</v>
      </c>
      <c r="D1126" s="75" t="s">
        <v>943</v>
      </c>
      <c r="E1126" s="265" t="s">
        <v>944</v>
      </c>
      <c r="F1126" s="265"/>
      <c r="G1126" s="15" t="s">
        <v>25</v>
      </c>
      <c r="H1126" s="16">
        <v>1</v>
      </c>
      <c r="I1126" s="17">
        <v>3.84</v>
      </c>
      <c r="J1126" s="17">
        <f t="shared" si="109"/>
        <v>3.84</v>
      </c>
    </row>
    <row r="1127" spans="1:10" x14ac:dyDescent="0.2">
      <c r="A1127" s="75" t="s">
        <v>38</v>
      </c>
      <c r="B1127" s="14" t="s">
        <v>463</v>
      </c>
      <c r="C1127" s="75" t="s">
        <v>22</v>
      </c>
      <c r="D1127" s="75" t="s">
        <v>464</v>
      </c>
      <c r="E1127" s="265" t="s">
        <v>124</v>
      </c>
      <c r="F1127" s="265"/>
      <c r="G1127" s="15" t="s">
        <v>25</v>
      </c>
      <c r="H1127" s="16">
        <v>1</v>
      </c>
      <c r="I1127" s="17">
        <v>19.579999999999998</v>
      </c>
      <c r="J1127" s="17">
        <f t="shared" si="109"/>
        <v>19.579999999999998</v>
      </c>
    </row>
    <row r="1128" spans="1:10" ht="25.5" x14ac:dyDescent="0.2">
      <c r="A1128" s="75" t="s">
        <v>38</v>
      </c>
      <c r="B1128" s="14" t="s">
        <v>962</v>
      </c>
      <c r="C1128" s="75" t="s">
        <v>22</v>
      </c>
      <c r="D1128" s="75" t="s">
        <v>963</v>
      </c>
      <c r="E1128" s="265" t="s">
        <v>41</v>
      </c>
      <c r="F1128" s="265"/>
      <c r="G1128" s="15" t="s">
        <v>25</v>
      </c>
      <c r="H1128" s="16">
        <v>1</v>
      </c>
      <c r="I1128" s="17">
        <v>1.26</v>
      </c>
      <c r="J1128" s="17">
        <f t="shared" si="109"/>
        <v>1.26</v>
      </c>
    </row>
    <row r="1129" spans="1:10" ht="25.5" x14ac:dyDescent="0.2">
      <c r="A1129" s="75" t="s">
        <v>38</v>
      </c>
      <c r="B1129" s="14" t="s">
        <v>964</v>
      </c>
      <c r="C1129" s="75" t="s">
        <v>22</v>
      </c>
      <c r="D1129" s="75" t="s">
        <v>965</v>
      </c>
      <c r="E1129" s="265" t="s">
        <v>41</v>
      </c>
      <c r="F1129" s="265"/>
      <c r="G1129" s="15" t="s">
        <v>25</v>
      </c>
      <c r="H1129" s="16">
        <v>1</v>
      </c>
      <c r="I1129" s="17">
        <v>0.45</v>
      </c>
      <c r="J1129" s="17">
        <f t="shared" si="109"/>
        <v>0.45</v>
      </c>
    </row>
    <row r="1130" spans="1:10" x14ac:dyDescent="0.2">
      <c r="A1130" s="75" t="s">
        <v>38</v>
      </c>
      <c r="B1130" s="14" t="s">
        <v>947</v>
      </c>
      <c r="C1130" s="75" t="s">
        <v>22</v>
      </c>
      <c r="D1130" s="75" t="s">
        <v>948</v>
      </c>
      <c r="E1130" s="265" t="s">
        <v>944</v>
      </c>
      <c r="F1130" s="265"/>
      <c r="G1130" s="15" t="s">
        <v>25</v>
      </c>
      <c r="H1130" s="16">
        <v>1</v>
      </c>
      <c r="I1130" s="17">
        <v>0.81</v>
      </c>
      <c r="J1130" s="17">
        <f t="shared" si="109"/>
        <v>0.81</v>
      </c>
    </row>
    <row r="1131" spans="1:10" x14ac:dyDescent="0.2">
      <c r="A1131" s="75" t="s">
        <v>38</v>
      </c>
      <c r="B1131" s="14" t="s">
        <v>951</v>
      </c>
      <c r="C1131" s="75" t="s">
        <v>22</v>
      </c>
      <c r="D1131" s="75" t="s">
        <v>952</v>
      </c>
      <c r="E1131" s="265" t="s">
        <v>953</v>
      </c>
      <c r="F1131" s="265"/>
      <c r="G1131" s="15" t="s">
        <v>25</v>
      </c>
      <c r="H1131" s="16">
        <v>1</v>
      </c>
      <c r="I1131" s="17">
        <v>0.06</v>
      </c>
      <c r="J1131" s="17">
        <f t="shared" si="109"/>
        <v>0.06</v>
      </c>
    </row>
    <row r="1132" spans="1:10" ht="15" thickBot="1" x14ac:dyDescent="0.25">
      <c r="A1132" s="75" t="s">
        <v>38</v>
      </c>
      <c r="B1132" s="14" t="s">
        <v>954</v>
      </c>
      <c r="C1132" s="75" t="s">
        <v>22</v>
      </c>
      <c r="D1132" s="75" t="s">
        <v>955</v>
      </c>
      <c r="E1132" s="265" t="s">
        <v>592</v>
      </c>
      <c r="F1132" s="265"/>
      <c r="G1132" s="15" t="s">
        <v>25</v>
      </c>
      <c r="H1132" s="16">
        <v>1</v>
      </c>
      <c r="I1132" s="17">
        <v>1.19</v>
      </c>
      <c r="J1132" s="17">
        <f t="shared" si="109"/>
        <v>1.19</v>
      </c>
    </row>
    <row r="1133" spans="1:10" ht="15" thickTop="1" x14ac:dyDescent="0.2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</row>
    <row r="1134" spans="1:10" ht="15" x14ac:dyDescent="0.2">
      <c r="A1134" s="76"/>
      <c r="B1134" s="79" t="s">
        <v>9</v>
      </c>
      <c r="C1134" s="76" t="s">
        <v>10</v>
      </c>
      <c r="D1134" s="76" t="s">
        <v>11</v>
      </c>
      <c r="E1134" s="262" t="s">
        <v>12</v>
      </c>
      <c r="F1134" s="262"/>
      <c r="G1134" s="80" t="s">
        <v>13</v>
      </c>
      <c r="H1134" s="79" t="s">
        <v>14</v>
      </c>
      <c r="I1134" s="79" t="s">
        <v>1550</v>
      </c>
      <c r="J1134" s="79" t="s">
        <v>1551</v>
      </c>
    </row>
    <row r="1135" spans="1:10" ht="25.5" x14ac:dyDescent="0.2">
      <c r="A1135" s="77" t="s">
        <v>15</v>
      </c>
      <c r="B1135" s="5" t="s">
        <v>801</v>
      </c>
      <c r="C1135" s="77" t="s">
        <v>22</v>
      </c>
      <c r="D1135" s="77" t="s">
        <v>802</v>
      </c>
      <c r="E1135" s="263" t="s">
        <v>774</v>
      </c>
      <c r="F1135" s="263"/>
      <c r="G1135" s="6" t="s">
        <v>90</v>
      </c>
      <c r="H1135" s="7">
        <v>1</v>
      </c>
      <c r="I1135" s="8"/>
      <c r="J1135" s="8">
        <f>SUM(J1136:J1138)</f>
        <v>13.56</v>
      </c>
    </row>
    <row r="1136" spans="1:10" ht="25.5" x14ac:dyDescent="0.2">
      <c r="A1136" s="78" t="s">
        <v>20</v>
      </c>
      <c r="B1136" s="9" t="s">
        <v>988</v>
      </c>
      <c r="C1136" s="78" t="s">
        <v>22</v>
      </c>
      <c r="D1136" s="78" t="s">
        <v>989</v>
      </c>
      <c r="E1136" s="261" t="s">
        <v>24</v>
      </c>
      <c r="F1136" s="261"/>
      <c r="G1136" s="10" t="s">
        <v>133</v>
      </c>
      <c r="H1136" s="11">
        <v>3.0000000000000001E-3</v>
      </c>
      <c r="I1136" s="12">
        <v>644.75</v>
      </c>
      <c r="J1136" s="12">
        <f t="shared" ref="J1136:J1138" si="110">TRUNC(H1136*I1136,2)</f>
        <v>1.93</v>
      </c>
    </row>
    <row r="1137" spans="1:10" ht="25.5" x14ac:dyDescent="0.2">
      <c r="A1137" s="78" t="s">
        <v>20</v>
      </c>
      <c r="B1137" s="9" t="s">
        <v>824</v>
      </c>
      <c r="C1137" s="78" t="s">
        <v>22</v>
      </c>
      <c r="D1137" s="78" t="s">
        <v>825</v>
      </c>
      <c r="E1137" s="261" t="s">
        <v>24</v>
      </c>
      <c r="F1137" s="261"/>
      <c r="G1137" s="10" t="s">
        <v>25</v>
      </c>
      <c r="H1137" s="11">
        <v>5.5E-2</v>
      </c>
      <c r="I1137" s="12">
        <v>19.510000000000002</v>
      </c>
      <c r="J1137" s="12">
        <f t="shared" si="110"/>
        <v>1.07</v>
      </c>
    </row>
    <row r="1138" spans="1:10" ht="26.25" thickBot="1" x14ac:dyDescent="0.25">
      <c r="A1138" s="78" t="s">
        <v>20</v>
      </c>
      <c r="B1138" s="9" t="s">
        <v>782</v>
      </c>
      <c r="C1138" s="78" t="s">
        <v>22</v>
      </c>
      <c r="D1138" s="78" t="s">
        <v>783</v>
      </c>
      <c r="E1138" s="261" t="s">
        <v>24</v>
      </c>
      <c r="F1138" s="261"/>
      <c r="G1138" s="10" t="s">
        <v>25</v>
      </c>
      <c r="H1138" s="11">
        <v>0.39100000000000001</v>
      </c>
      <c r="I1138" s="12">
        <v>27.02</v>
      </c>
      <c r="J1138" s="12">
        <f t="shared" si="110"/>
        <v>10.56</v>
      </c>
    </row>
    <row r="1139" spans="1:10" ht="15" thickTop="1" x14ac:dyDescent="0.2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</row>
    <row r="1140" spans="1:10" ht="15" x14ac:dyDescent="0.2">
      <c r="A1140" s="76"/>
      <c r="B1140" s="79" t="s">
        <v>9</v>
      </c>
      <c r="C1140" s="76" t="s">
        <v>10</v>
      </c>
      <c r="D1140" s="76" t="s">
        <v>11</v>
      </c>
      <c r="E1140" s="262" t="s">
        <v>12</v>
      </c>
      <c r="F1140" s="262"/>
      <c r="G1140" s="80" t="s">
        <v>13</v>
      </c>
      <c r="H1140" s="79" t="s">
        <v>14</v>
      </c>
      <c r="I1140" s="79" t="s">
        <v>1550</v>
      </c>
      <c r="J1140" s="79" t="s">
        <v>1551</v>
      </c>
    </row>
    <row r="1141" spans="1:10" ht="38.25" x14ac:dyDescent="0.2">
      <c r="A1141" s="77" t="s">
        <v>15</v>
      </c>
      <c r="B1141" s="5" t="s">
        <v>511</v>
      </c>
      <c r="C1141" s="77" t="s">
        <v>22</v>
      </c>
      <c r="D1141" s="77" t="s">
        <v>512</v>
      </c>
      <c r="E1141" s="263" t="s">
        <v>195</v>
      </c>
      <c r="F1141" s="263"/>
      <c r="G1141" s="6" t="s">
        <v>133</v>
      </c>
      <c r="H1141" s="7">
        <v>1</v>
      </c>
      <c r="I1141" s="8"/>
      <c r="J1141" s="8">
        <f>SUM(J1142:J1147)</f>
        <v>606.03</v>
      </c>
    </row>
    <row r="1142" spans="1:10" ht="25.5" x14ac:dyDescent="0.2">
      <c r="A1142" s="78" t="s">
        <v>20</v>
      </c>
      <c r="B1142" s="9" t="s">
        <v>253</v>
      </c>
      <c r="C1142" s="78" t="s">
        <v>22</v>
      </c>
      <c r="D1142" s="78" t="s">
        <v>254</v>
      </c>
      <c r="E1142" s="261" t="s">
        <v>110</v>
      </c>
      <c r="F1142" s="261"/>
      <c r="G1142" s="10" t="s">
        <v>111</v>
      </c>
      <c r="H1142" s="11">
        <v>0.12</v>
      </c>
      <c r="I1142" s="12">
        <v>1.36</v>
      </c>
      <c r="J1142" s="12">
        <f t="shared" ref="J1142:J1147" si="111">TRUNC(H1142*I1142,2)</f>
        <v>0.16</v>
      </c>
    </row>
    <row r="1143" spans="1:10" ht="25.5" x14ac:dyDescent="0.2">
      <c r="A1143" s="78" t="s">
        <v>20</v>
      </c>
      <c r="B1143" s="9" t="s">
        <v>255</v>
      </c>
      <c r="C1143" s="78" t="s">
        <v>22</v>
      </c>
      <c r="D1143" s="78" t="s">
        <v>256</v>
      </c>
      <c r="E1143" s="261" t="s">
        <v>110</v>
      </c>
      <c r="F1143" s="261"/>
      <c r="G1143" s="10" t="s">
        <v>114</v>
      </c>
      <c r="H1143" s="11">
        <v>0.13100000000000001</v>
      </c>
      <c r="I1143" s="12">
        <v>0.53</v>
      </c>
      <c r="J1143" s="12">
        <f t="shared" si="111"/>
        <v>0.06</v>
      </c>
    </row>
    <row r="1144" spans="1:10" ht="25.5" x14ac:dyDescent="0.2">
      <c r="A1144" s="78" t="s">
        <v>20</v>
      </c>
      <c r="B1144" s="9" t="s">
        <v>74</v>
      </c>
      <c r="C1144" s="78" t="s">
        <v>22</v>
      </c>
      <c r="D1144" s="78" t="s">
        <v>75</v>
      </c>
      <c r="E1144" s="261" t="s">
        <v>24</v>
      </c>
      <c r="F1144" s="261"/>
      <c r="G1144" s="10" t="s">
        <v>25</v>
      </c>
      <c r="H1144" s="11">
        <v>0.82599999999999996</v>
      </c>
      <c r="I1144" s="12">
        <v>19.920000000000002</v>
      </c>
      <c r="J1144" s="12">
        <f t="shared" si="111"/>
        <v>16.45</v>
      </c>
    </row>
    <row r="1145" spans="1:10" ht="25.5" x14ac:dyDescent="0.2">
      <c r="A1145" s="78" t="s">
        <v>20</v>
      </c>
      <c r="B1145" s="9" t="s">
        <v>150</v>
      </c>
      <c r="C1145" s="78" t="s">
        <v>22</v>
      </c>
      <c r="D1145" s="78" t="s">
        <v>151</v>
      </c>
      <c r="E1145" s="261" t="s">
        <v>24</v>
      </c>
      <c r="F1145" s="261"/>
      <c r="G1145" s="10" t="s">
        <v>25</v>
      </c>
      <c r="H1145" s="11">
        <v>0.753</v>
      </c>
      <c r="I1145" s="12">
        <v>27.61</v>
      </c>
      <c r="J1145" s="12">
        <f t="shared" si="111"/>
        <v>20.79</v>
      </c>
    </row>
    <row r="1146" spans="1:10" ht="25.5" x14ac:dyDescent="0.2">
      <c r="A1146" s="78" t="s">
        <v>20</v>
      </c>
      <c r="B1146" s="9" t="s">
        <v>76</v>
      </c>
      <c r="C1146" s="78" t="s">
        <v>22</v>
      </c>
      <c r="D1146" s="78" t="s">
        <v>77</v>
      </c>
      <c r="E1146" s="261" t="s">
        <v>24</v>
      </c>
      <c r="F1146" s="261"/>
      <c r="G1146" s="10" t="s">
        <v>25</v>
      </c>
      <c r="H1146" s="11">
        <v>0.125</v>
      </c>
      <c r="I1146" s="12">
        <v>27.37</v>
      </c>
      <c r="J1146" s="12">
        <f t="shared" si="111"/>
        <v>3.42</v>
      </c>
    </row>
    <row r="1147" spans="1:10" ht="39" thickBot="1" x14ac:dyDescent="0.25">
      <c r="A1147" s="75" t="s">
        <v>38</v>
      </c>
      <c r="B1147" s="14" t="s">
        <v>1091</v>
      </c>
      <c r="C1147" s="75" t="s">
        <v>22</v>
      </c>
      <c r="D1147" s="75" t="s">
        <v>1092</v>
      </c>
      <c r="E1147" s="265" t="s">
        <v>84</v>
      </c>
      <c r="F1147" s="265"/>
      <c r="G1147" s="15" t="s">
        <v>133</v>
      </c>
      <c r="H1147" s="16">
        <v>1.103</v>
      </c>
      <c r="I1147" s="17">
        <v>512.38</v>
      </c>
      <c r="J1147" s="17">
        <f t="shared" si="111"/>
        <v>565.15</v>
      </c>
    </row>
    <row r="1148" spans="1:10" ht="15" thickTop="1" x14ac:dyDescent="0.2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</row>
    <row r="1149" spans="1:10" ht="15" x14ac:dyDescent="0.2">
      <c r="A1149" s="76"/>
      <c r="B1149" s="79" t="s">
        <v>9</v>
      </c>
      <c r="C1149" s="76" t="s">
        <v>10</v>
      </c>
      <c r="D1149" s="76" t="s">
        <v>11</v>
      </c>
      <c r="E1149" s="262" t="s">
        <v>12</v>
      </c>
      <c r="F1149" s="262"/>
      <c r="G1149" s="80" t="s">
        <v>13</v>
      </c>
      <c r="H1149" s="79" t="s">
        <v>14</v>
      </c>
      <c r="I1149" s="79" t="s">
        <v>1550</v>
      </c>
      <c r="J1149" s="79" t="s">
        <v>1551</v>
      </c>
    </row>
    <row r="1150" spans="1:10" ht="38.25" x14ac:dyDescent="0.2">
      <c r="A1150" s="77" t="s">
        <v>15</v>
      </c>
      <c r="B1150" s="5" t="s">
        <v>196</v>
      </c>
      <c r="C1150" s="77" t="s">
        <v>22</v>
      </c>
      <c r="D1150" s="77" t="s">
        <v>197</v>
      </c>
      <c r="E1150" s="263" t="s">
        <v>195</v>
      </c>
      <c r="F1150" s="263"/>
      <c r="G1150" s="6" t="s">
        <v>133</v>
      </c>
      <c r="H1150" s="7">
        <v>1</v>
      </c>
      <c r="I1150" s="8"/>
      <c r="J1150" s="8">
        <f>SUM(J1151:J1157)</f>
        <v>379.71000000000004</v>
      </c>
    </row>
    <row r="1151" spans="1:10" ht="38.25" x14ac:dyDescent="0.2">
      <c r="A1151" s="78" t="s">
        <v>20</v>
      </c>
      <c r="B1151" s="9" t="s">
        <v>468</v>
      </c>
      <c r="C1151" s="78" t="s">
        <v>22</v>
      </c>
      <c r="D1151" s="78" t="s">
        <v>469</v>
      </c>
      <c r="E1151" s="261" t="s">
        <v>110</v>
      </c>
      <c r="F1151" s="261"/>
      <c r="G1151" s="10" t="s">
        <v>111</v>
      </c>
      <c r="H1151" s="11">
        <v>0.68530000000000002</v>
      </c>
      <c r="I1151" s="12">
        <v>5.25</v>
      </c>
      <c r="J1151" s="12">
        <f t="shared" ref="J1151:J1157" si="112">TRUNC(H1151*I1151,2)</f>
        <v>3.59</v>
      </c>
    </row>
    <row r="1152" spans="1:10" ht="38.25" x14ac:dyDescent="0.2">
      <c r="A1152" s="78" t="s">
        <v>20</v>
      </c>
      <c r="B1152" s="9" t="s">
        <v>470</v>
      </c>
      <c r="C1152" s="78" t="s">
        <v>22</v>
      </c>
      <c r="D1152" s="78" t="s">
        <v>471</v>
      </c>
      <c r="E1152" s="261" t="s">
        <v>110</v>
      </c>
      <c r="F1152" s="261"/>
      <c r="G1152" s="10" t="s">
        <v>114</v>
      </c>
      <c r="H1152" s="11">
        <v>0.6462</v>
      </c>
      <c r="I1152" s="12">
        <v>1.53</v>
      </c>
      <c r="J1152" s="12">
        <f t="shared" si="112"/>
        <v>0.98</v>
      </c>
    </row>
    <row r="1153" spans="1:10" ht="25.5" x14ac:dyDescent="0.2">
      <c r="A1153" s="78" t="s">
        <v>20</v>
      </c>
      <c r="B1153" s="9" t="s">
        <v>74</v>
      </c>
      <c r="C1153" s="78" t="s">
        <v>22</v>
      </c>
      <c r="D1153" s="78" t="s">
        <v>75</v>
      </c>
      <c r="E1153" s="261" t="s">
        <v>24</v>
      </c>
      <c r="F1153" s="261"/>
      <c r="G1153" s="10" t="s">
        <v>25</v>
      </c>
      <c r="H1153" s="11">
        <v>2.1057999999999999</v>
      </c>
      <c r="I1153" s="12">
        <v>19.920000000000002</v>
      </c>
      <c r="J1153" s="12">
        <f t="shared" si="112"/>
        <v>41.94</v>
      </c>
    </row>
    <row r="1154" spans="1:10" ht="25.5" x14ac:dyDescent="0.2">
      <c r="A1154" s="78" t="s">
        <v>20</v>
      </c>
      <c r="B1154" s="9" t="s">
        <v>244</v>
      </c>
      <c r="C1154" s="78" t="s">
        <v>22</v>
      </c>
      <c r="D1154" s="78" t="s">
        <v>245</v>
      </c>
      <c r="E1154" s="261" t="s">
        <v>24</v>
      </c>
      <c r="F1154" s="261"/>
      <c r="G1154" s="10" t="s">
        <v>25</v>
      </c>
      <c r="H1154" s="11">
        <v>1.3314999999999999</v>
      </c>
      <c r="I1154" s="12">
        <v>25.64</v>
      </c>
      <c r="J1154" s="12">
        <f t="shared" si="112"/>
        <v>34.130000000000003</v>
      </c>
    </row>
    <row r="1155" spans="1:10" ht="25.5" x14ac:dyDescent="0.2">
      <c r="A1155" s="75" t="s">
        <v>38</v>
      </c>
      <c r="B1155" s="14" t="s">
        <v>246</v>
      </c>
      <c r="C1155" s="75" t="s">
        <v>22</v>
      </c>
      <c r="D1155" s="75" t="s">
        <v>247</v>
      </c>
      <c r="E1155" s="265" t="s">
        <v>84</v>
      </c>
      <c r="F1155" s="265"/>
      <c r="G1155" s="15" t="s">
        <v>133</v>
      </c>
      <c r="H1155" s="16">
        <v>0.83250000000000002</v>
      </c>
      <c r="I1155" s="17">
        <v>100</v>
      </c>
      <c r="J1155" s="17">
        <f t="shared" si="112"/>
        <v>83.25</v>
      </c>
    </row>
    <row r="1156" spans="1:10" x14ac:dyDescent="0.2">
      <c r="A1156" s="75" t="s">
        <v>38</v>
      </c>
      <c r="B1156" s="14" t="s">
        <v>204</v>
      </c>
      <c r="C1156" s="75" t="s">
        <v>22</v>
      </c>
      <c r="D1156" s="75" t="s">
        <v>205</v>
      </c>
      <c r="E1156" s="265" t="s">
        <v>84</v>
      </c>
      <c r="F1156" s="265"/>
      <c r="G1156" s="15" t="s">
        <v>85</v>
      </c>
      <c r="H1156" s="16">
        <v>213.45310000000001</v>
      </c>
      <c r="I1156" s="17">
        <v>0.76</v>
      </c>
      <c r="J1156" s="17">
        <f t="shared" si="112"/>
        <v>162.22</v>
      </c>
    </row>
    <row r="1157" spans="1:10" ht="26.25" thickBot="1" x14ac:dyDescent="0.25">
      <c r="A1157" s="75" t="s">
        <v>38</v>
      </c>
      <c r="B1157" s="14" t="s">
        <v>248</v>
      </c>
      <c r="C1157" s="75" t="s">
        <v>22</v>
      </c>
      <c r="D1157" s="75" t="s">
        <v>249</v>
      </c>
      <c r="E1157" s="265" t="s">
        <v>84</v>
      </c>
      <c r="F1157" s="265"/>
      <c r="G1157" s="15" t="s">
        <v>133</v>
      </c>
      <c r="H1157" s="16">
        <v>0.58209999999999995</v>
      </c>
      <c r="I1157" s="17">
        <v>92.09</v>
      </c>
      <c r="J1157" s="17">
        <f t="shared" si="112"/>
        <v>53.6</v>
      </c>
    </row>
    <row r="1158" spans="1:10" ht="15" thickTop="1" x14ac:dyDescent="0.2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</row>
    <row r="1159" spans="1:10" ht="15" x14ac:dyDescent="0.2">
      <c r="A1159" s="76"/>
      <c r="B1159" s="79" t="s">
        <v>9</v>
      </c>
      <c r="C1159" s="76" t="s">
        <v>10</v>
      </c>
      <c r="D1159" s="76" t="s">
        <v>11</v>
      </c>
      <c r="E1159" s="262" t="s">
        <v>12</v>
      </c>
      <c r="F1159" s="262"/>
      <c r="G1159" s="80" t="s">
        <v>13</v>
      </c>
      <c r="H1159" s="79" t="s">
        <v>14</v>
      </c>
      <c r="I1159" s="79" t="s">
        <v>1550</v>
      </c>
      <c r="J1159" s="79" t="s">
        <v>1551</v>
      </c>
    </row>
    <row r="1160" spans="1:10" ht="25.5" x14ac:dyDescent="0.2">
      <c r="A1160" s="77" t="s">
        <v>15</v>
      </c>
      <c r="B1160" s="5" t="s">
        <v>992</v>
      </c>
      <c r="C1160" s="77" t="s">
        <v>22</v>
      </c>
      <c r="D1160" s="77" t="s">
        <v>993</v>
      </c>
      <c r="E1160" s="263" t="s">
        <v>195</v>
      </c>
      <c r="F1160" s="263"/>
      <c r="G1160" s="6" t="s">
        <v>85</v>
      </c>
      <c r="H1160" s="7">
        <v>1</v>
      </c>
      <c r="I1160" s="8"/>
      <c r="J1160" s="8">
        <f>SUM(J1161:J1163)</f>
        <v>11.34</v>
      </c>
    </row>
    <row r="1161" spans="1:10" ht="25.5" x14ac:dyDescent="0.2">
      <c r="A1161" s="78" t="s">
        <v>20</v>
      </c>
      <c r="B1161" s="9" t="s">
        <v>936</v>
      </c>
      <c r="C1161" s="78" t="s">
        <v>22</v>
      </c>
      <c r="D1161" s="78" t="s">
        <v>937</v>
      </c>
      <c r="E1161" s="261" t="s">
        <v>24</v>
      </c>
      <c r="F1161" s="261"/>
      <c r="G1161" s="10" t="s">
        <v>25</v>
      </c>
      <c r="H1161" s="11">
        <v>1.1999999999999999E-3</v>
      </c>
      <c r="I1161" s="12">
        <v>20</v>
      </c>
      <c r="J1161" s="12">
        <f t="shared" ref="J1161:J1163" si="113">TRUNC(H1161*I1161,2)</f>
        <v>0.02</v>
      </c>
    </row>
    <row r="1162" spans="1:10" ht="25.5" x14ac:dyDescent="0.2">
      <c r="A1162" s="78" t="s">
        <v>20</v>
      </c>
      <c r="B1162" s="9" t="s">
        <v>226</v>
      </c>
      <c r="C1162" s="78" t="s">
        <v>22</v>
      </c>
      <c r="D1162" s="78" t="s">
        <v>227</v>
      </c>
      <c r="E1162" s="261" t="s">
        <v>24</v>
      </c>
      <c r="F1162" s="261"/>
      <c r="G1162" s="10" t="s">
        <v>25</v>
      </c>
      <c r="H1162" s="11">
        <v>8.8000000000000005E-3</v>
      </c>
      <c r="I1162" s="12">
        <v>27.46</v>
      </c>
      <c r="J1162" s="12">
        <f t="shared" si="113"/>
        <v>0.24</v>
      </c>
    </row>
    <row r="1163" spans="1:10" ht="15" thickBot="1" x14ac:dyDescent="0.25">
      <c r="A1163" s="75" t="s">
        <v>38</v>
      </c>
      <c r="B1163" s="14" t="s">
        <v>1093</v>
      </c>
      <c r="C1163" s="75" t="s">
        <v>22</v>
      </c>
      <c r="D1163" s="75" t="s">
        <v>1094</v>
      </c>
      <c r="E1163" s="265" t="s">
        <v>84</v>
      </c>
      <c r="F1163" s="265"/>
      <c r="G1163" s="15" t="s">
        <v>85</v>
      </c>
      <c r="H1163" s="16">
        <v>1.1100000000000001</v>
      </c>
      <c r="I1163" s="17">
        <v>9.99</v>
      </c>
      <c r="J1163" s="17">
        <f t="shared" si="113"/>
        <v>11.08</v>
      </c>
    </row>
    <row r="1164" spans="1:10" ht="15" thickTop="1" x14ac:dyDescent="0.2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</row>
    <row r="1165" spans="1:10" ht="15" x14ac:dyDescent="0.2">
      <c r="A1165" s="76"/>
      <c r="B1165" s="79" t="s">
        <v>9</v>
      </c>
      <c r="C1165" s="76" t="s">
        <v>10</v>
      </c>
      <c r="D1165" s="76" t="s">
        <v>11</v>
      </c>
      <c r="E1165" s="262" t="s">
        <v>12</v>
      </c>
      <c r="F1165" s="262"/>
      <c r="G1165" s="80" t="s">
        <v>13</v>
      </c>
      <c r="H1165" s="79" t="s">
        <v>14</v>
      </c>
      <c r="I1165" s="79" t="s">
        <v>1550</v>
      </c>
      <c r="J1165" s="79" t="s">
        <v>1551</v>
      </c>
    </row>
    <row r="1166" spans="1:10" ht="25.5" x14ac:dyDescent="0.2">
      <c r="A1166" s="77" t="s">
        <v>15</v>
      </c>
      <c r="B1166" s="5" t="s">
        <v>552</v>
      </c>
      <c r="C1166" s="77" t="s">
        <v>22</v>
      </c>
      <c r="D1166" s="77" t="s">
        <v>553</v>
      </c>
      <c r="E1166" s="263" t="s">
        <v>195</v>
      </c>
      <c r="F1166" s="263"/>
      <c r="G1166" s="6" t="s">
        <v>85</v>
      </c>
      <c r="H1166" s="7">
        <v>1</v>
      </c>
      <c r="I1166" s="8"/>
      <c r="J1166" s="8">
        <f>SUM(J1167:J1169)</f>
        <v>12.52</v>
      </c>
    </row>
    <row r="1167" spans="1:10" ht="25.5" x14ac:dyDescent="0.2">
      <c r="A1167" s="78" t="s">
        <v>20</v>
      </c>
      <c r="B1167" s="9" t="s">
        <v>936</v>
      </c>
      <c r="C1167" s="78" t="s">
        <v>22</v>
      </c>
      <c r="D1167" s="78" t="s">
        <v>937</v>
      </c>
      <c r="E1167" s="261" t="s">
        <v>24</v>
      </c>
      <c r="F1167" s="261"/>
      <c r="G1167" s="10" t="s">
        <v>25</v>
      </c>
      <c r="H1167" s="11">
        <v>5.8999999999999999E-3</v>
      </c>
      <c r="I1167" s="12">
        <v>20</v>
      </c>
      <c r="J1167" s="12">
        <f t="shared" ref="J1167:J1169" si="114">TRUNC(H1167*I1167,2)</f>
        <v>0.11</v>
      </c>
    </row>
    <row r="1168" spans="1:10" ht="25.5" x14ac:dyDescent="0.2">
      <c r="A1168" s="78" t="s">
        <v>20</v>
      </c>
      <c r="B1168" s="9" t="s">
        <v>226</v>
      </c>
      <c r="C1168" s="78" t="s">
        <v>22</v>
      </c>
      <c r="D1168" s="78" t="s">
        <v>227</v>
      </c>
      <c r="E1168" s="261" t="s">
        <v>24</v>
      </c>
      <c r="F1168" s="261"/>
      <c r="G1168" s="10" t="s">
        <v>25</v>
      </c>
      <c r="H1168" s="11">
        <v>4.2000000000000003E-2</v>
      </c>
      <c r="I1168" s="12">
        <v>27.46</v>
      </c>
      <c r="J1168" s="12">
        <f t="shared" si="114"/>
        <v>1.1499999999999999</v>
      </c>
    </row>
    <row r="1169" spans="1:10" ht="15" thickBot="1" x14ac:dyDescent="0.25">
      <c r="A1169" s="75" t="s">
        <v>38</v>
      </c>
      <c r="B1169" s="14" t="s">
        <v>1095</v>
      </c>
      <c r="C1169" s="75" t="s">
        <v>22</v>
      </c>
      <c r="D1169" s="75" t="s">
        <v>1096</v>
      </c>
      <c r="E1169" s="265" t="s">
        <v>84</v>
      </c>
      <c r="F1169" s="265"/>
      <c r="G1169" s="15" t="s">
        <v>85</v>
      </c>
      <c r="H1169" s="16">
        <v>1.07</v>
      </c>
      <c r="I1169" s="17">
        <v>10.53</v>
      </c>
      <c r="J1169" s="17">
        <f t="shared" si="114"/>
        <v>11.26</v>
      </c>
    </row>
    <row r="1170" spans="1:10" ht="15" thickTop="1" x14ac:dyDescent="0.2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</row>
    <row r="1171" spans="1:10" ht="15" x14ac:dyDescent="0.2">
      <c r="A1171" s="76"/>
      <c r="B1171" s="79" t="s">
        <v>9</v>
      </c>
      <c r="C1171" s="76" t="s">
        <v>10</v>
      </c>
      <c r="D1171" s="76" t="s">
        <v>11</v>
      </c>
      <c r="E1171" s="262" t="s">
        <v>12</v>
      </c>
      <c r="F1171" s="262"/>
      <c r="G1171" s="80" t="s">
        <v>13</v>
      </c>
      <c r="H1171" s="79" t="s">
        <v>14</v>
      </c>
      <c r="I1171" s="79" t="s">
        <v>1550</v>
      </c>
      <c r="J1171" s="79" t="s">
        <v>1551</v>
      </c>
    </row>
    <row r="1172" spans="1:10" ht="25.5" x14ac:dyDescent="0.2">
      <c r="A1172" s="77" t="s">
        <v>15</v>
      </c>
      <c r="B1172" s="5" t="s">
        <v>994</v>
      </c>
      <c r="C1172" s="77" t="s">
        <v>22</v>
      </c>
      <c r="D1172" s="77" t="s">
        <v>995</v>
      </c>
      <c r="E1172" s="263" t="s">
        <v>195</v>
      </c>
      <c r="F1172" s="263"/>
      <c r="G1172" s="6" t="s">
        <v>85</v>
      </c>
      <c r="H1172" s="7">
        <v>1</v>
      </c>
      <c r="I1172" s="8"/>
      <c r="J1172" s="8">
        <f>SUM(J1173:J1175)</f>
        <v>11.86</v>
      </c>
    </row>
    <row r="1173" spans="1:10" ht="25.5" x14ac:dyDescent="0.2">
      <c r="A1173" s="78" t="s">
        <v>20</v>
      </c>
      <c r="B1173" s="9" t="s">
        <v>936</v>
      </c>
      <c r="C1173" s="78" t="s">
        <v>22</v>
      </c>
      <c r="D1173" s="78" t="s">
        <v>937</v>
      </c>
      <c r="E1173" s="261" t="s">
        <v>24</v>
      </c>
      <c r="F1173" s="261"/>
      <c r="G1173" s="10" t="s">
        <v>25</v>
      </c>
      <c r="H1173" s="11">
        <v>8.2000000000000007E-3</v>
      </c>
      <c r="I1173" s="12">
        <v>20</v>
      </c>
      <c r="J1173" s="12">
        <f t="shared" ref="J1173:J1175" si="115">TRUNC(H1173*I1173,2)</f>
        <v>0.16</v>
      </c>
    </row>
    <row r="1174" spans="1:10" ht="25.5" x14ac:dyDescent="0.2">
      <c r="A1174" s="78" t="s">
        <v>20</v>
      </c>
      <c r="B1174" s="9" t="s">
        <v>226</v>
      </c>
      <c r="C1174" s="78" t="s">
        <v>22</v>
      </c>
      <c r="D1174" s="78" t="s">
        <v>227</v>
      </c>
      <c r="E1174" s="261" t="s">
        <v>24</v>
      </c>
      <c r="F1174" s="261"/>
      <c r="G1174" s="10" t="s">
        <v>25</v>
      </c>
      <c r="H1174" s="11">
        <v>5.8099999999999999E-2</v>
      </c>
      <c r="I1174" s="12">
        <v>27.46</v>
      </c>
      <c r="J1174" s="12">
        <f t="shared" si="115"/>
        <v>1.59</v>
      </c>
    </row>
    <row r="1175" spans="1:10" ht="15" thickBot="1" x14ac:dyDescent="0.25">
      <c r="A1175" s="75" t="s">
        <v>38</v>
      </c>
      <c r="B1175" s="14" t="s">
        <v>1097</v>
      </c>
      <c r="C1175" s="75" t="s">
        <v>22</v>
      </c>
      <c r="D1175" s="75" t="s">
        <v>1098</v>
      </c>
      <c r="E1175" s="265" t="s">
        <v>84</v>
      </c>
      <c r="F1175" s="265"/>
      <c r="G1175" s="15" t="s">
        <v>85</v>
      </c>
      <c r="H1175" s="16">
        <v>1.07</v>
      </c>
      <c r="I1175" s="17">
        <v>9.4499999999999993</v>
      </c>
      <c r="J1175" s="17">
        <f t="shared" si="115"/>
        <v>10.11</v>
      </c>
    </row>
    <row r="1176" spans="1:10" ht="15" thickTop="1" x14ac:dyDescent="0.2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</row>
    <row r="1177" spans="1:10" ht="15" x14ac:dyDescent="0.2">
      <c r="A1177" s="76"/>
      <c r="B1177" s="79" t="s">
        <v>9</v>
      </c>
      <c r="C1177" s="76" t="s">
        <v>10</v>
      </c>
      <c r="D1177" s="76" t="s">
        <v>11</v>
      </c>
      <c r="E1177" s="262" t="s">
        <v>12</v>
      </c>
      <c r="F1177" s="262"/>
      <c r="G1177" s="80" t="s">
        <v>13</v>
      </c>
      <c r="H1177" s="79" t="s">
        <v>14</v>
      </c>
      <c r="I1177" s="79" t="s">
        <v>1550</v>
      </c>
      <c r="J1177" s="79" t="s">
        <v>1551</v>
      </c>
    </row>
    <row r="1178" spans="1:10" ht="25.5" x14ac:dyDescent="0.2">
      <c r="A1178" s="77" t="s">
        <v>15</v>
      </c>
      <c r="B1178" s="5" t="s">
        <v>1099</v>
      </c>
      <c r="C1178" s="77" t="s">
        <v>22</v>
      </c>
      <c r="D1178" s="77" t="s">
        <v>1100</v>
      </c>
      <c r="E1178" s="263" t="s">
        <v>774</v>
      </c>
      <c r="F1178" s="263"/>
      <c r="G1178" s="6" t="s">
        <v>234</v>
      </c>
      <c r="H1178" s="7">
        <v>1</v>
      </c>
      <c r="I1178" s="8"/>
      <c r="J1178" s="8">
        <f>SUM(J1179:J1182)</f>
        <v>128.03</v>
      </c>
    </row>
    <row r="1179" spans="1:10" ht="25.5" x14ac:dyDescent="0.2">
      <c r="A1179" s="78" t="s">
        <v>20</v>
      </c>
      <c r="B1179" s="9" t="s">
        <v>74</v>
      </c>
      <c r="C1179" s="78" t="s">
        <v>22</v>
      </c>
      <c r="D1179" s="78" t="s">
        <v>75</v>
      </c>
      <c r="E1179" s="261" t="s">
        <v>24</v>
      </c>
      <c r="F1179" s="261"/>
      <c r="G1179" s="10" t="s">
        <v>25</v>
      </c>
      <c r="H1179" s="11">
        <v>0.26650000000000001</v>
      </c>
      <c r="I1179" s="12">
        <v>19.920000000000002</v>
      </c>
      <c r="J1179" s="12">
        <f t="shared" ref="J1179:J1182" si="116">TRUNC(H1179*I1179,2)</f>
        <v>5.3</v>
      </c>
    </row>
    <row r="1180" spans="1:10" ht="25.5" x14ac:dyDescent="0.2">
      <c r="A1180" s="78" t="s">
        <v>20</v>
      </c>
      <c r="B1180" s="9" t="s">
        <v>572</v>
      </c>
      <c r="C1180" s="78" t="s">
        <v>22</v>
      </c>
      <c r="D1180" s="78" t="s">
        <v>573</v>
      </c>
      <c r="E1180" s="261" t="s">
        <v>24</v>
      </c>
      <c r="F1180" s="261"/>
      <c r="G1180" s="10" t="s">
        <v>25</v>
      </c>
      <c r="H1180" s="11">
        <v>0.8458</v>
      </c>
      <c r="I1180" s="12">
        <v>27.51</v>
      </c>
      <c r="J1180" s="12">
        <f t="shared" si="116"/>
        <v>23.26</v>
      </c>
    </row>
    <row r="1181" spans="1:10" ht="25.5" x14ac:dyDescent="0.2">
      <c r="A1181" s="75" t="s">
        <v>38</v>
      </c>
      <c r="B1181" s="14" t="s">
        <v>1101</v>
      </c>
      <c r="C1181" s="75" t="s">
        <v>22</v>
      </c>
      <c r="D1181" s="75" t="s">
        <v>1102</v>
      </c>
      <c r="E1181" s="265" t="s">
        <v>84</v>
      </c>
      <c r="F1181" s="265"/>
      <c r="G1181" s="15" t="s">
        <v>234</v>
      </c>
      <c r="H1181" s="16">
        <v>1</v>
      </c>
      <c r="I1181" s="17">
        <v>76.59</v>
      </c>
      <c r="J1181" s="17">
        <f t="shared" si="116"/>
        <v>76.59</v>
      </c>
    </row>
    <row r="1182" spans="1:10" ht="15" thickBot="1" x14ac:dyDescent="0.25">
      <c r="A1182" s="75" t="s">
        <v>38</v>
      </c>
      <c r="B1182" s="14" t="s">
        <v>1045</v>
      </c>
      <c r="C1182" s="75" t="s">
        <v>22</v>
      </c>
      <c r="D1182" s="75" t="s">
        <v>1046</v>
      </c>
      <c r="E1182" s="265" t="s">
        <v>84</v>
      </c>
      <c r="F1182" s="265"/>
      <c r="G1182" s="15" t="s">
        <v>85</v>
      </c>
      <c r="H1182" s="16">
        <v>0.52710000000000001</v>
      </c>
      <c r="I1182" s="17">
        <v>43.42</v>
      </c>
      <c r="J1182" s="17">
        <f t="shared" si="116"/>
        <v>22.88</v>
      </c>
    </row>
    <row r="1183" spans="1:10" ht="15" thickTop="1" x14ac:dyDescent="0.2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</row>
    <row r="1184" spans="1:10" ht="15" x14ac:dyDescent="0.2">
      <c r="A1184" s="76"/>
      <c r="B1184" s="79" t="s">
        <v>9</v>
      </c>
      <c r="C1184" s="76" t="s">
        <v>10</v>
      </c>
      <c r="D1184" s="76" t="s">
        <v>11</v>
      </c>
      <c r="E1184" s="262" t="s">
        <v>12</v>
      </c>
      <c r="F1184" s="262"/>
      <c r="G1184" s="80" t="s">
        <v>13</v>
      </c>
      <c r="H1184" s="79" t="s">
        <v>14</v>
      </c>
      <c r="I1184" s="79" t="s">
        <v>1550</v>
      </c>
      <c r="J1184" s="79" t="s">
        <v>1551</v>
      </c>
    </row>
    <row r="1185" spans="1:10" ht="38.25" x14ac:dyDescent="0.2">
      <c r="A1185" s="77" t="s">
        <v>15</v>
      </c>
      <c r="B1185" s="5" t="s">
        <v>812</v>
      </c>
      <c r="C1185" s="77" t="s">
        <v>22</v>
      </c>
      <c r="D1185" s="77" t="s">
        <v>813</v>
      </c>
      <c r="E1185" s="263" t="s">
        <v>774</v>
      </c>
      <c r="F1185" s="263"/>
      <c r="G1185" s="6" t="s">
        <v>234</v>
      </c>
      <c r="H1185" s="7">
        <v>1</v>
      </c>
      <c r="I1185" s="8"/>
      <c r="J1185" s="8">
        <f>SUM(J1186:J1188)</f>
        <v>198.51</v>
      </c>
    </row>
    <row r="1186" spans="1:10" ht="25.5" x14ac:dyDescent="0.2">
      <c r="A1186" s="78" t="s">
        <v>20</v>
      </c>
      <c r="B1186" s="9" t="s">
        <v>1103</v>
      </c>
      <c r="C1186" s="78" t="s">
        <v>22</v>
      </c>
      <c r="D1186" s="78" t="s">
        <v>1104</v>
      </c>
      <c r="E1186" s="261" t="s">
        <v>774</v>
      </c>
      <c r="F1186" s="261"/>
      <c r="G1186" s="10" t="s">
        <v>234</v>
      </c>
      <c r="H1186" s="11">
        <v>1</v>
      </c>
      <c r="I1186" s="12">
        <v>11.59</v>
      </c>
      <c r="J1186" s="12">
        <f t="shared" ref="J1186:J1188" si="117">TRUNC(H1186*I1186,2)</f>
        <v>11.59</v>
      </c>
    </row>
    <row r="1187" spans="1:10" ht="25.5" x14ac:dyDescent="0.2">
      <c r="A1187" s="78" t="s">
        <v>20</v>
      </c>
      <c r="B1187" s="9" t="s">
        <v>1099</v>
      </c>
      <c r="C1187" s="78" t="s">
        <v>22</v>
      </c>
      <c r="D1187" s="78" t="s">
        <v>1100</v>
      </c>
      <c r="E1187" s="261" t="s">
        <v>774</v>
      </c>
      <c r="F1187" s="261"/>
      <c r="G1187" s="10" t="s">
        <v>234</v>
      </c>
      <c r="H1187" s="11">
        <v>1</v>
      </c>
      <c r="I1187" s="12">
        <v>128.03</v>
      </c>
      <c r="J1187" s="12">
        <f t="shared" si="117"/>
        <v>128.03</v>
      </c>
    </row>
    <row r="1188" spans="1:10" ht="39" thickBot="1" x14ac:dyDescent="0.25">
      <c r="A1188" s="78" t="s">
        <v>20</v>
      </c>
      <c r="B1188" s="9" t="s">
        <v>1105</v>
      </c>
      <c r="C1188" s="78" t="s">
        <v>22</v>
      </c>
      <c r="D1188" s="78" t="s">
        <v>1106</v>
      </c>
      <c r="E1188" s="261" t="s">
        <v>774</v>
      </c>
      <c r="F1188" s="261"/>
      <c r="G1188" s="10" t="s">
        <v>234</v>
      </c>
      <c r="H1188" s="11">
        <v>1</v>
      </c>
      <c r="I1188" s="12">
        <v>58.89</v>
      </c>
      <c r="J1188" s="12">
        <f t="shared" si="117"/>
        <v>58.89</v>
      </c>
    </row>
    <row r="1189" spans="1:10" ht="15" thickTop="1" x14ac:dyDescent="0.2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</row>
    <row r="1190" spans="1:10" ht="15" x14ac:dyDescent="0.2">
      <c r="A1190" s="76"/>
      <c r="B1190" s="79" t="s">
        <v>9</v>
      </c>
      <c r="C1190" s="76" t="s">
        <v>10</v>
      </c>
      <c r="D1190" s="76" t="s">
        <v>11</v>
      </c>
      <c r="E1190" s="262" t="s">
        <v>12</v>
      </c>
      <c r="F1190" s="262"/>
      <c r="G1190" s="80" t="s">
        <v>13</v>
      </c>
      <c r="H1190" s="79" t="s">
        <v>14</v>
      </c>
      <c r="I1190" s="79" t="s">
        <v>1550</v>
      </c>
      <c r="J1190" s="79" t="s">
        <v>1551</v>
      </c>
    </row>
    <row r="1191" spans="1:10" ht="25.5" x14ac:dyDescent="0.2">
      <c r="A1191" s="77" t="s">
        <v>15</v>
      </c>
      <c r="B1191" s="5" t="s">
        <v>938</v>
      </c>
      <c r="C1191" s="77" t="s">
        <v>22</v>
      </c>
      <c r="D1191" s="77" t="s">
        <v>939</v>
      </c>
      <c r="E1191" s="263" t="s">
        <v>24</v>
      </c>
      <c r="F1191" s="263"/>
      <c r="G1191" s="6" t="s">
        <v>25</v>
      </c>
      <c r="H1191" s="7">
        <v>1</v>
      </c>
      <c r="I1191" s="8"/>
      <c r="J1191" s="8">
        <f>SUM(J1192)</f>
        <v>0.11</v>
      </c>
    </row>
    <row r="1192" spans="1:10" ht="15" thickBot="1" x14ac:dyDescent="0.25">
      <c r="A1192" s="75" t="s">
        <v>38</v>
      </c>
      <c r="B1192" s="14" t="s">
        <v>940</v>
      </c>
      <c r="C1192" s="75" t="s">
        <v>22</v>
      </c>
      <c r="D1192" s="75" t="s">
        <v>941</v>
      </c>
      <c r="E1192" s="265" t="s">
        <v>124</v>
      </c>
      <c r="F1192" s="265"/>
      <c r="G1192" s="15" t="s">
        <v>25</v>
      </c>
      <c r="H1192" s="16">
        <v>9.4000000000000004E-3</v>
      </c>
      <c r="I1192" s="17">
        <v>12.16</v>
      </c>
      <c r="J1192" s="17">
        <f t="shared" ref="J1192" si="118">TRUNC(H1192*I1192,2)</f>
        <v>0.11</v>
      </c>
    </row>
    <row r="1193" spans="1:10" ht="15" thickTop="1" x14ac:dyDescent="0.2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</row>
    <row r="1194" spans="1:10" ht="15" x14ac:dyDescent="0.2">
      <c r="A1194" s="76"/>
      <c r="B1194" s="79" t="s">
        <v>9</v>
      </c>
      <c r="C1194" s="76" t="s">
        <v>10</v>
      </c>
      <c r="D1194" s="76" t="s">
        <v>11</v>
      </c>
      <c r="E1194" s="262" t="s">
        <v>12</v>
      </c>
      <c r="F1194" s="262"/>
      <c r="G1194" s="80" t="s">
        <v>13</v>
      </c>
      <c r="H1194" s="79" t="s">
        <v>14</v>
      </c>
      <c r="I1194" s="79" t="s">
        <v>1550</v>
      </c>
      <c r="J1194" s="79" t="s">
        <v>1551</v>
      </c>
    </row>
    <row r="1195" spans="1:10" ht="25.5" x14ac:dyDescent="0.2">
      <c r="A1195" s="77" t="s">
        <v>15</v>
      </c>
      <c r="B1195" s="5" t="s">
        <v>958</v>
      </c>
      <c r="C1195" s="77" t="s">
        <v>22</v>
      </c>
      <c r="D1195" s="77" t="s">
        <v>959</v>
      </c>
      <c r="E1195" s="263" t="s">
        <v>24</v>
      </c>
      <c r="F1195" s="263"/>
      <c r="G1195" s="6" t="s">
        <v>25</v>
      </c>
      <c r="H1195" s="7">
        <v>1</v>
      </c>
      <c r="I1195" s="8"/>
      <c r="J1195" s="8">
        <f>SUM(J1196)</f>
        <v>0.14000000000000001</v>
      </c>
    </row>
    <row r="1196" spans="1:10" ht="15" thickBot="1" x14ac:dyDescent="0.25">
      <c r="A1196" s="75" t="s">
        <v>38</v>
      </c>
      <c r="B1196" s="14" t="s">
        <v>960</v>
      </c>
      <c r="C1196" s="75" t="s">
        <v>22</v>
      </c>
      <c r="D1196" s="75" t="s">
        <v>961</v>
      </c>
      <c r="E1196" s="265" t="s">
        <v>124</v>
      </c>
      <c r="F1196" s="265"/>
      <c r="G1196" s="15" t="s">
        <v>25</v>
      </c>
      <c r="H1196" s="16">
        <v>1.2E-2</v>
      </c>
      <c r="I1196" s="17">
        <v>12.18</v>
      </c>
      <c r="J1196" s="17">
        <f t="shared" ref="J1196" si="119">TRUNC(H1196*I1196,2)</f>
        <v>0.14000000000000001</v>
      </c>
    </row>
    <row r="1197" spans="1:10" ht="15" thickTop="1" x14ac:dyDescent="0.2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</row>
    <row r="1198" spans="1:10" ht="15" x14ac:dyDescent="0.2">
      <c r="A1198" s="76"/>
      <c r="B1198" s="79" t="s">
        <v>9</v>
      </c>
      <c r="C1198" s="76" t="s">
        <v>10</v>
      </c>
      <c r="D1198" s="76" t="s">
        <v>11</v>
      </c>
      <c r="E1198" s="262" t="s">
        <v>12</v>
      </c>
      <c r="F1198" s="262"/>
      <c r="G1198" s="80" t="s">
        <v>13</v>
      </c>
      <c r="H1198" s="79" t="s">
        <v>14</v>
      </c>
      <c r="I1198" s="79" t="s">
        <v>1550</v>
      </c>
      <c r="J1198" s="79" t="s">
        <v>1551</v>
      </c>
    </row>
    <row r="1199" spans="1:10" ht="25.5" x14ac:dyDescent="0.2">
      <c r="A1199" s="77" t="s">
        <v>15</v>
      </c>
      <c r="B1199" s="5" t="s">
        <v>966</v>
      </c>
      <c r="C1199" s="77" t="s">
        <v>22</v>
      </c>
      <c r="D1199" s="77" t="s">
        <v>967</v>
      </c>
      <c r="E1199" s="263" t="s">
        <v>24</v>
      </c>
      <c r="F1199" s="263"/>
      <c r="G1199" s="6" t="s">
        <v>25</v>
      </c>
      <c r="H1199" s="7">
        <v>1</v>
      </c>
      <c r="I1199" s="8"/>
      <c r="J1199" s="8">
        <f>SUM(J1200)</f>
        <v>0.11</v>
      </c>
    </row>
    <row r="1200" spans="1:10" ht="15" thickBot="1" x14ac:dyDescent="0.25">
      <c r="A1200" s="75" t="s">
        <v>38</v>
      </c>
      <c r="B1200" s="14" t="s">
        <v>968</v>
      </c>
      <c r="C1200" s="75" t="s">
        <v>22</v>
      </c>
      <c r="D1200" s="75" t="s">
        <v>969</v>
      </c>
      <c r="E1200" s="265" t="s">
        <v>124</v>
      </c>
      <c r="F1200" s="265"/>
      <c r="G1200" s="15" t="s">
        <v>25</v>
      </c>
      <c r="H1200" s="16">
        <v>9.4000000000000004E-3</v>
      </c>
      <c r="I1200" s="17">
        <v>12.76</v>
      </c>
      <c r="J1200" s="17">
        <f t="shared" ref="J1200" si="120">TRUNC(H1200*I1200,2)</f>
        <v>0.11</v>
      </c>
    </row>
    <row r="1201" spans="1:10" ht="15" thickTop="1" x14ac:dyDescent="0.2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</row>
    <row r="1202" spans="1:10" ht="15" x14ac:dyDescent="0.2">
      <c r="A1202" s="76"/>
      <c r="B1202" s="79" t="s">
        <v>9</v>
      </c>
      <c r="C1202" s="76" t="s">
        <v>10</v>
      </c>
      <c r="D1202" s="76" t="s">
        <v>11</v>
      </c>
      <c r="E1202" s="262" t="s">
        <v>12</v>
      </c>
      <c r="F1202" s="262"/>
      <c r="G1202" s="80" t="s">
        <v>13</v>
      </c>
      <c r="H1202" s="79" t="s">
        <v>14</v>
      </c>
      <c r="I1202" s="79" t="s">
        <v>1550</v>
      </c>
      <c r="J1202" s="79" t="s">
        <v>1551</v>
      </c>
    </row>
    <row r="1203" spans="1:10" ht="25.5" x14ac:dyDescent="0.2">
      <c r="A1203" s="77" t="s">
        <v>15</v>
      </c>
      <c r="B1203" s="5" t="s">
        <v>990</v>
      </c>
      <c r="C1203" s="77" t="s">
        <v>22</v>
      </c>
      <c r="D1203" s="77" t="s">
        <v>991</v>
      </c>
      <c r="E1203" s="263" t="s">
        <v>24</v>
      </c>
      <c r="F1203" s="263"/>
      <c r="G1203" s="6" t="s">
        <v>25</v>
      </c>
      <c r="H1203" s="7">
        <v>1</v>
      </c>
      <c r="I1203" s="8"/>
      <c r="J1203" s="8">
        <f>SUM(J1204)</f>
        <v>0.18</v>
      </c>
    </row>
    <row r="1204" spans="1:10" ht="15" thickBot="1" x14ac:dyDescent="0.25">
      <c r="A1204" s="75" t="s">
        <v>38</v>
      </c>
      <c r="B1204" s="14" t="s">
        <v>502</v>
      </c>
      <c r="C1204" s="75" t="s">
        <v>22</v>
      </c>
      <c r="D1204" s="75" t="s">
        <v>503</v>
      </c>
      <c r="E1204" s="265" t="s">
        <v>124</v>
      </c>
      <c r="F1204" s="265"/>
      <c r="G1204" s="15" t="s">
        <v>25</v>
      </c>
      <c r="H1204" s="16">
        <v>9.4000000000000004E-3</v>
      </c>
      <c r="I1204" s="17">
        <v>19.55</v>
      </c>
      <c r="J1204" s="17">
        <f t="shared" ref="J1204" si="121">TRUNC(H1204*I1204,2)</f>
        <v>0.18</v>
      </c>
    </row>
    <row r="1205" spans="1:10" ht="15" thickTop="1" x14ac:dyDescent="0.2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</row>
    <row r="1206" spans="1:10" ht="15" x14ac:dyDescent="0.2">
      <c r="A1206" s="76"/>
      <c r="B1206" s="79" t="s">
        <v>9</v>
      </c>
      <c r="C1206" s="76" t="s">
        <v>10</v>
      </c>
      <c r="D1206" s="76" t="s">
        <v>11</v>
      </c>
      <c r="E1206" s="262" t="s">
        <v>12</v>
      </c>
      <c r="F1206" s="262"/>
      <c r="G1206" s="80" t="s">
        <v>13</v>
      </c>
      <c r="H1206" s="79" t="s">
        <v>14</v>
      </c>
      <c r="I1206" s="79" t="s">
        <v>1550</v>
      </c>
      <c r="J1206" s="79" t="s">
        <v>1551</v>
      </c>
    </row>
    <row r="1207" spans="1:10" ht="25.5" x14ac:dyDescent="0.2">
      <c r="A1207" s="77" t="s">
        <v>15</v>
      </c>
      <c r="B1207" s="5" t="s">
        <v>996</v>
      </c>
      <c r="C1207" s="77" t="s">
        <v>22</v>
      </c>
      <c r="D1207" s="77" t="s">
        <v>997</v>
      </c>
      <c r="E1207" s="263" t="s">
        <v>24</v>
      </c>
      <c r="F1207" s="263"/>
      <c r="G1207" s="6" t="s">
        <v>25</v>
      </c>
      <c r="H1207" s="7">
        <v>1</v>
      </c>
      <c r="I1207" s="8"/>
      <c r="J1207" s="8">
        <f>SUM(J1208)</f>
        <v>0.36</v>
      </c>
    </row>
    <row r="1208" spans="1:10" ht="15" thickBot="1" x14ac:dyDescent="0.25">
      <c r="A1208" s="75" t="s">
        <v>38</v>
      </c>
      <c r="B1208" s="14" t="s">
        <v>998</v>
      </c>
      <c r="C1208" s="75" t="s">
        <v>22</v>
      </c>
      <c r="D1208" s="75" t="s">
        <v>999</v>
      </c>
      <c r="E1208" s="265" t="s">
        <v>124</v>
      </c>
      <c r="F1208" s="265"/>
      <c r="G1208" s="15" t="s">
        <v>25</v>
      </c>
      <c r="H1208" s="16">
        <v>3.0200000000000001E-2</v>
      </c>
      <c r="I1208" s="17">
        <v>12.18</v>
      </c>
      <c r="J1208" s="17">
        <f t="shared" ref="J1208" si="122">TRUNC(H1208*I1208,2)</f>
        <v>0.36</v>
      </c>
    </row>
    <row r="1209" spans="1:10" ht="15" thickTop="1" x14ac:dyDescent="0.2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</row>
    <row r="1210" spans="1:10" ht="15" x14ac:dyDescent="0.2">
      <c r="A1210" s="76"/>
      <c r="B1210" s="79" t="s">
        <v>9</v>
      </c>
      <c r="C1210" s="76" t="s">
        <v>10</v>
      </c>
      <c r="D1210" s="76" t="s">
        <v>11</v>
      </c>
      <c r="E1210" s="262" t="s">
        <v>12</v>
      </c>
      <c r="F1210" s="262"/>
      <c r="G1210" s="80" t="s">
        <v>13</v>
      </c>
      <c r="H1210" s="79" t="s">
        <v>14</v>
      </c>
      <c r="I1210" s="79" t="s">
        <v>1550</v>
      </c>
      <c r="J1210" s="79" t="s">
        <v>1551</v>
      </c>
    </row>
    <row r="1211" spans="1:10" ht="25.5" x14ac:dyDescent="0.2">
      <c r="A1211" s="77" t="s">
        <v>15</v>
      </c>
      <c r="B1211" s="5" t="s">
        <v>1004</v>
      </c>
      <c r="C1211" s="77" t="s">
        <v>22</v>
      </c>
      <c r="D1211" s="77" t="s">
        <v>1005</v>
      </c>
      <c r="E1211" s="263" t="s">
        <v>24</v>
      </c>
      <c r="F1211" s="263"/>
      <c r="G1211" s="6" t="s">
        <v>25</v>
      </c>
      <c r="H1211" s="7">
        <v>1</v>
      </c>
      <c r="I1211" s="8"/>
      <c r="J1211" s="8">
        <f>SUM(J1212)</f>
        <v>0.17</v>
      </c>
    </row>
    <row r="1212" spans="1:10" ht="15" thickBot="1" x14ac:dyDescent="0.25">
      <c r="A1212" s="75" t="s">
        <v>38</v>
      </c>
      <c r="B1212" s="14" t="s">
        <v>1006</v>
      </c>
      <c r="C1212" s="75" t="s">
        <v>22</v>
      </c>
      <c r="D1212" s="75" t="s">
        <v>1007</v>
      </c>
      <c r="E1212" s="265" t="s">
        <v>124</v>
      </c>
      <c r="F1212" s="265"/>
      <c r="G1212" s="15" t="s">
        <v>25</v>
      </c>
      <c r="H1212" s="16">
        <v>1.46E-2</v>
      </c>
      <c r="I1212" s="17">
        <v>12.18</v>
      </c>
      <c r="J1212" s="17">
        <f t="shared" ref="J1212" si="123">TRUNC(H1212*I1212,2)</f>
        <v>0.17</v>
      </c>
    </row>
    <row r="1213" spans="1:10" ht="15" thickTop="1" x14ac:dyDescent="0.2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</row>
    <row r="1214" spans="1:10" ht="15" x14ac:dyDescent="0.2">
      <c r="A1214" s="76"/>
      <c r="B1214" s="79" t="s">
        <v>9</v>
      </c>
      <c r="C1214" s="76" t="s">
        <v>10</v>
      </c>
      <c r="D1214" s="76" t="s">
        <v>11</v>
      </c>
      <c r="E1214" s="262" t="s">
        <v>12</v>
      </c>
      <c r="F1214" s="262"/>
      <c r="G1214" s="80" t="s">
        <v>13</v>
      </c>
      <c r="H1214" s="79" t="s">
        <v>14</v>
      </c>
      <c r="I1214" s="79" t="s">
        <v>1550</v>
      </c>
      <c r="J1214" s="79" t="s">
        <v>1551</v>
      </c>
    </row>
    <row r="1215" spans="1:10" ht="25.5" x14ac:dyDescent="0.2">
      <c r="A1215" s="77" t="s">
        <v>15</v>
      </c>
      <c r="B1215" s="5" t="s">
        <v>1012</v>
      </c>
      <c r="C1215" s="77" t="s">
        <v>22</v>
      </c>
      <c r="D1215" s="77" t="s">
        <v>1013</v>
      </c>
      <c r="E1215" s="263" t="s">
        <v>24</v>
      </c>
      <c r="F1215" s="263"/>
      <c r="G1215" s="6" t="s">
        <v>25</v>
      </c>
      <c r="H1215" s="7">
        <v>1</v>
      </c>
      <c r="I1215" s="8"/>
      <c r="J1215" s="8">
        <f>SUM(J1216)</f>
        <v>7.0000000000000007E-2</v>
      </c>
    </row>
    <row r="1216" spans="1:10" ht="15" thickBot="1" x14ac:dyDescent="0.25">
      <c r="A1216" s="75" t="s">
        <v>38</v>
      </c>
      <c r="B1216" s="14" t="s">
        <v>1014</v>
      </c>
      <c r="C1216" s="75" t="s">
        <v>22</v>
      </c>
      <c r="D1216" s="75" t="s">
        <v>1015</v>
      </c>
      <c r="E1216" s="265" t="s">
        <v>124</v>
      </c>
      <c r="F1216" s="265"/>
      <c r="G1216" s="15" t="s">
        <v>25</v>
      </c>
      <c r="H1216" s="16">
        <v>4.1000000000000003E-3</v>
      </c>
      <c r="I1216" s="17">
        <v>17.260000000000002</v>
      </c>
      <c r="J1216" s="17">
        <f t="shared" ref="J1216" si="124">TRUNC(H1216*I1216,2)</f>
        <v>7.0000000000000007E-2</v>
      </c>
    </row>
    <row r="1217" spans="1:10" ht="15" thickTop="1" x14ac:dyDescent="0.2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</row>
    <row r="1218" spans="1:10" ht="15" x14ac:dyDescent="0.2">
      <c r="A1218" s="76"/>
      <c r="B1218" s="79" t="s">
        <v>9</v>
      </c>
      <c r="C1218" s="76" t="s">
        <v>10</v>
      </c>
      <c r="D1218" s="76" t="s">
        <v>11</v>
      </c>
      <c r="E1218" s="262" t="s">
        <v>12</v>
      </c>
      <c r="F1218" s="262"/>
      <c r="G1218" s="80" t="s">
        <v>13</v>
      </c>
      <c r="H1218" s="79" t="s">
        <v>14</v>
      </c>
      <c r="I1218" s="79" t="s">
        <v>1550</v>
      </c>
      <c r="J1218" s="79" t="s">
        <v>1551</v>
      </c>
    </row>
    <row r="1219" spans="1:10" ht="25.5" x14ac:dyDescent="0.2">
      <c r="A1219" s="77" t="s">
        <v>15</v>
      </c>
      <c r="B1219" s="5" t="s">
        <v>1020</v>
      </c>
      <c r="C1219" s="77" t="s">
        <v>22</v>
      </c>
      <c r="D1219" s="77" t="s">
        <v>1021</v>
      </c>
      <c r="E1219" s="263" t="s">
        <v>24</v>
      </c>
      <c r="F1219" s="263"/>
      <c r="G1219" s="6" t="s">
        <v>25</v>
      </c>
      <c r="H1219" s="7">
        <v>1</v>
      </c>
      <c r="I1219" s="8"/>
      <c r="J1219" s="8">
        <f>SUM(J1220)</f>
        <v>0.16</v>
      </c>
    </row>
    <row r="1220" spans="1:10" ht="15" thickBot="1" x14ac:dyDescent="0.25">
      <c r="A1220" s="75" t="s">
        <v>38</v>
      </c>
      <c r="B1220" s="14" t="s">
        <v>1022</v>
      </c>
      <c r="C1220" s="75" t="s">
        <v>22</v>
      </c>
      <c r="D1220" s="75" t="s">
        <v>1023</v>
      </c>
      <c r="E1220" s="265" t="s">
        <v>124</v>
      </c>
      <c r="F1220" s="265"/>
      <c r="G1220" s="15" t="s">
        <v>25</v>
      </c>
      <c r="H1220" s="16">
        <v>6.7000000000000002E-3</v>
      </c>
      <c r="I1220" s="17">
        <v>25.13</v>
      </c>
      <c r="J1220" s="17">
        <f t="shared" ref="J1220" si="125">TRUNC(H1220*I1220,2)</f>
        <v>0.16</v>
      </c>
    </row>
    <row r="1221" spans="1:10" ht="15" thickTop="1" x14ac:dyDescent="0.2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</row>
    <row r="1222" spans="1:10" ht="15" x14ac:dyDescent="0.2">
      <c r="A1222" s="76"/>
      <c r="B1222" s="79" t="s">
        <v>9</v>
      </c>
      <c r="C1222" s="76" t="s">
        <v>10</v>
      </c>
      <c r="D1222" s="76" t="s">
        <v>11</v>
      </c>
      <c r="E1222" s="262" t="s">
        <v>12</v>
      </c>
      <c r="F1222" s="262"/>
      <c r="G1222" s="80" t="s">
        <v>13</v>
      </c>
      <c r="H1222" s="79" t="s">
        <v>14</v>
      </c>
      <c r="I1222" s="79" t="s">
        <v>1550</v>
      </c>
      <c r="J1222" s="79" t="s">
        <v>1551</v>
      </c>
    </row>
    <row r="1223" spans="1:10" ht="25.5" x14ac:dyDescent="0.2">
      <c r="A1223" s="77" t="s">
        <v>15</v>
      </c>
      <c r="B1223" s="5" t="s">
        <v>1024</v>
      </c>
      <c r="C1223" s="77" t="s">
        <v>22</v>
      </c>
      <c r="D1223" s="77" t="s">
        <v>1025</v>
      </c>
      <c r="E1223" s="263" t="s">
        <v>24</v>
      </c>
      <c r="F1223" s="263"/>
      <c r="G1223" s="6" t="s">
        <v>25</v>
      </c>
      <c r="H1223" s="7">
        <v>1</v>
      </c>
      <c r="I1223" s="8"/>
      <c r="J1223" s="8">
        <f>SUM(J1224)</f>
        <v>0.11</v>
      </c>
    </row>
    <row r="1224" spans="1:10" ht="15" thickBot="1" x14ac:dyDescent="0.25">
      <c r="A1224" s="75" t="s">
        <v>38</v>
      </c>
      <c r="B1224" s="14" t="s">
        <v>1026</v>
      </c>
      <c r="C1224" s="75" t="s">
        <v>22</v>
      </c>
      <c r="D1224" s="75" t="s">
        <v>1027</v>
      </c>
      <c r="E1224" s="265" t="s">
        <v>124</v>
      </c>
      <c r="F1224" s="265"/>
      <c r="G1224" s="15" t="s">
        <v>25</v>
      </c>
      <c r="H1224" s="16">
        <v>9.4000000000000004E-3</v>
      </c>
      <c r="I1224" s="17">
        <v>12.16</v>
      </c>
      <c r="J1224" s="17">
        <f t="shared" ref="J1224" si="126">TRUNC(H1224*I1224,2)</f>
        <v>0.11</v>
      </c>
    </row>
    <row r="1225" spans="1:10" ht="15" thickTop="1" x14ac:dyDescent="0.2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</row>
    <row r="1226" spans="1:10" ht="15" x14ac:dyDescent="0.2">
      <c r="A1226" s="76"/>
      <c r="B1226" s="79" t="s">
        <v>9</v>
      </c>
      <c r="C1226" s="76" t="s">
        <v>10</v>
      </c>
      <c r="D1226" s="76" t="s">
        <v>11</v>
      </c>
      <c r="E1226" s="262" t="s">
        <v>12</v>
      </c>
      <c r="F1226" s="262"/>
      <c r="G1226" s="80" t="s">
        <v>13</v>
      </c>
      <c r="H1226" s="79" t="s">
        <v>14</v>
      </c>
      <c r="I1226" s="79" t="s">
        <v>1550</v>
      </c>
      <c r="J1226" s="79" t="s">
        <v>1551</v>
      </c>
    </row>
    <row r="1227" spans="1:10" ht="25.5" x14ac:dyDescent="0.2">
      <c r="A1227" s="77" t="s">
        <v>15</v>
      </c>
      <c r="B1227" s="5" t="s">
        <v>1028</v>
      </c>
      <c r="C1227" s="77" t="s">
        <v>22</v>
      </c>
      <c r="D1227" s="77" t="s">
        <v>1029</v>
      </c>
      <c r="E1227" s="263" t="s">
        <v>24</v>
      </c>
      <c r="F1227" s="263"/>
      <c r="G1227" s="6" t="s">
        <v>25</v>
      </c>
      <c r="H1227" s="7">
        <v>1</v>
      </c>
      <c r="I1227" s="8"/>
      <c r="J1227" s="8">
        <f>SUM(J1228)</f>
        <v>0.09</v>
      </c>
    </row>
    <row r="1228" spans="1:10" ht="15" thickBot="1" x14ac:dyDescent="0.25">
      <c r="A1228" s="75" t="s">
        <v>38</v>
      </c>
      <c r="B1228" s="14" t="s">
        <v>1030</v>
      </c>
      <c r="C1228" s="75" t="s">
        <v>22</v>
      </c>
      <c r="D1228" s="75" t="s">
        <v>1031</v>
      </c>
      <c r="E1228" s="265" t="s">
        <v>124</v>
      </c>
      <c r="F1228" s="265"/>
      <c r="G1228" s="15" t="s">
        <v>25</v>
      </c>
      <c r="H1228" s="16">
        <v>6.7000000000000002E-3</v>
      </c>
      <c r="I1228" s="17">
        <v>14.41</v>
      </c>
      <c r="J1228" s="17">
        <f t="shared" ref="J1228" si="127">TRUNC(H1228*I1228,2)</f>
        <v>0.09</v>
      </c>
    </row>
    <row r="1229" spans="1:10" ht="15" thickTop="1" x14ac:dyDescent="0.2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</row>
    <row r="1230" spans="1:10" ht="15" x14ac:dyDescent="0.2">
      <c r="A1230" s="76"/>
      <c r="B1230" s="79" t="s">
        <v>9</v>
      </c>
      <c r="C1230" s="76" t="s">
        <v>10</v>
      </c>
      <c r="D1230" s="76" t="s">
        <v>11</v>
      </c>
      <c r="E1230" s="262" t="s">
        <v>12</v>
      </c>
      <c r="F1230" s="262"/>
      <c r="G1230" s="80" t="s">
        <v>13</v>
      </c>
      <c r="H1230" s="79" t="s">
        <v>14</v>
      </c>
      <c r="I1230" s="79" t="s">
        <v>1550</v>
      </c>
      <c r="J1230" s="79" t="s">
        <v>1551</v>
      </c>
    </row>
    <row r="1231" spans="1:10" ht="25.5" x14ac:dyDescent="0.2">
      <c r="A1231" s="77" t="s">
        <v>15</v>
      </c>
      <c r="B1231" s="5" t="s">
        <v>1036</v>
      </c>
      <c r="C1231" s="77" t="s">
        <v>22</v>
      </c>
      <c r="D1231" s="77" t="s">
        <v>1037</v>
      </c>
      <c r="E1231" s="263" t="s">
        <v>24</v>
      </c>
      <c r="F1231" s="263"/>
      <c r="G1231" s="6" t="s">
        <v>25</v>
      </c>
      <c r="H1231" s="7">
        <v>1</v>
      </c>
      <c r="I1231" s="8"/>
      <c r="J1231" s="8">
        <f>SUM(J1232)</f>
        <v>0.23</v>
      </c>
    </row>
    <row r="1232" spans="1:10" ht="15" thickBot="1" x14ac:dyDescent="0.25">
      <c r="A1232" s="75" t="s">
        <v>38</v>
      </c>
      <c r="B1232" s="14" t="s">
        <v>1038</v>
      </c>
      <c r="C1232" s="75" t="s">
        <v>22</v>
      </c>
      <c r="D1232" s="75" t="s">
        <v>1039</v>
      </c>
      <c r="E1232" s="265" t="s">
        <v>124</v>
      </c>
      <c r="F1232" s="265"/>
      <c r="G1232" s="15" t="s">
        <v>25</v>
      </c>
      <c r="H1232" s="16">
        <v>1.2E-2</v>
      </c>
      <c r="I1232" s="17">
        <v>19.55</v>
      </c>
      <c r="J1232" s="17">
        <f t="shared" ref="J1232" si="128">TRUNC(H1232*I1232,2)</f>
        <v>0.23</v>
      </c>
    </row>
    <row r="1233" spans="1:10" ht="15" thickTop="1" x14ac:dyDescent="0.2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</row>
    <row r="1234" spans="1:10" ht="15" x14ac:dyDescent="0.2">
      <c r="A1234" s="76"/>
      <c r="B1234" s="79" t="s">
        <v>9</v>
      </c>
      <c r="C1234" s="76" t="s">
        <v>10</v>
      </c>
      <c r="D1234" s="76" t="s">
        <v>11</v>
      </c>
      <c r="E1234" s="262" t="s">
        <v>12</v>
      </c>
      <c r="F1234" s="262"/>
      <c r="G1234" s="80" t="s">
        <v>13</v>
      </c>
      <c r="H1234" s="79" t="s">
        <v>14</v>
      </c>
      <c r="I1234" s="79" t="s">
        <v>1550</v>
      </c>
      <c r="J1234" s="79" t="s">
        <v>1551</v>
      </c>
    </row>
    <row r="1235" spans="1:10" ht="25.5" x14ac:dyDescent="0.2">
      <c r="A1235" s="77" t="s">
        <v>15</v>
      </c>
      <c r="B1235" s="5" t="s">
        <v>1085</v>
      </c>
      <c r="C1235" s="77" t="s">
        <v>22</v>
      </c>
      <c r="D1235" s="77" t="s">
        <v>1086</v>
      </c>
      <c r="E1235" s="263" t="s">
        <v>24</v>
      </c>
      <c r="F1235" s="263"/>
      <c r="G1235" s="6" t="s">
        <v>25</v>
      </c>
      <c r="H1235" s="7">
        <v>1</v>
      </c>
      <c r="I1235" s="8"/>
      <c r="J1235" s="8">
        <f>SUM(J1236)</f>
        <v>0.22</v>
      </c>
    </row>
    <row r="1236" spans="1:10" ht="15" thickBot="1" x14ac:dyDescent="0.25">
      <c r="A1236" s="75" t="s">
        <v>38</v>
      </c>
      <c r="B1236" s="14" t="s">
        <v>1087</v>
      </c>
      <c r="C1236" s="75" t="s">
        <v>22</v>
      </c>
      <c r="D1236" s="75" t="s">
        <v>1088</v>
      </c>
      <c r="E1236" s="265" t="s">
        <v>124</v>
      </c>
      <c r="F1236" s="265"/>
      <c r="G1236" s="15" t="s">
        <v>25</v>
      </c>
      <c r="H1236" s="16">
        <v>1.2E-2</v>
      </c>
      <c r="I1236" s="17">
        <v>18.63</v>
      </c>
      <c r="J1236" s="17">
        <f t="shared" ref="J1236" si="129">TRUNC(H1236*I1236,2)</f>
        <v>0.22</v>
      </c>
    </row>
    <row r="1237" spans="1:10" ht="15" thickTop="1" x14ac:dyDescent="0.2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</row>
    <row r="1238" spans="1:10" ht="15" x14ac:dyDescent="0.2">
      <c r="A1238" s="76"/>
      <c r="B1238" s="79" t="s">
        <v>9</v>
      </c>
      <c r="C1238" s="76" t="s">
        <v>10</v>
      </c>
      <c r="D1238" s="76" t="s">
        <v>11</v>
      </c>
      <c r="E1238" s="262" t="s">
        <v>12</v>
      </c>
      <c r="F1238" s="262"/>
      <c r="G1238" s="80" t="s">
        <v>13</v>
      </c>
      <c r="H1238" s="79" t="s">
        <v>14</v>
      </c>
      <c r="I1238" s="79" t="s">
        <v>1550</v>
      </c>
      <c r="J1238" s="79" t="s">
        <v>1551</v>
      </c>
    </row>
    <row r="1239" spans="1:10" ht="25.5" x14ac:dyDescent="0.2">
      <c r="A1239" s="77" t="s">
        <v>15</v>
      </c>
      <c r="B1239" s="5" t="s">
        <v>1089</v>
      </c>
      <c r="C1239" s="77" t="s">
        <v>22</v>
      </c>
      <c r="D1239" s="77" t="s">
        <v>1090</v>
      </c>
      <c r="E1239" s="263" t="s">
        <v>24</v>
      </c>
      <c r="F1239" s="263"/>
      <c r="G1239" s="6" t="s">
        <v>25</v>
      </c>
      <c r="H1239" s="7">
        <v>1</v>
      </c>
      <c r="I1239" s="8"/>
      <c r="J1239" s="8">
        <f>SUM(J1240)</f>
        <v>0.18</v>
      </c>
    </row>
    <row r="1240" spans="1:10" ht="15" thickBot="1" x14ac:dyDescent="0.25">
      <c r="A1240" s="75" t="s">
        <v>38</v>
      </c>
      <c r="B1240" s="14" t="s">
        <v>463</v>
      </c>
      <c r="C1240" s="75" t="s">
        <v>22</v>
      </c>
      <c r="D1240" s="75" t="s">
        <v>464</v>
      </c>
      <c r="E1240" s="265" t="s">
        <v>124</v>
      </c>
      <c r="F1240" s="265"/>
      <c r="G1240" s="15" t="s">
        <v>25</v>
      </c>
      <c r="H1240" s="16">
        <v>9.4000000000000004E-3</v>
      </c>
      <c r="I1240" s="17">
        <v>19.579999999999998</v>
      </c>
      <c r="J1240" s="17">
        <f t="shared" ref="J1240" si="130">TRUNC(H1240*I1240,2)</f>
        <v>0.18</v>
      </c>
    </row>
    <row r="1241" spans="1:10" ht="15" thickTop="1" x14ac:dyDescent="0.2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</row>
    <row r="1242" spans="1:10" ht="15" x14ac:dyDescent="0.2">
      <c r="A1242" s="76"/>
      <c r="B1242" s="79" t="s">
        <v>9</v>
      </c>
      <c r="C1242" s="76" t="s">
        <v>10</v>
      </c>
      <c r="D1242" s="76" t="s">
        <v>11</v>
      </c>
      <c r="E1242" s="262" t="s">
        <v>12</v>
      </c>
      <c r="F1242" s="262"/>
      <c r="G1242" s="80" t="s">
        <v>13</v>
      </c>
      <c r="H1242" s="79" t="s">
        <v>14</v>
      </c>
      <c r="I1242" s="79" t="s">
        <v>1550</v>
      </c>
      <c r="J1242" s="79" t="s">
        <v>1551</v>
      </c>
    </row>
    <row r="1243" spans="1:10" ht="25.5" x14ac:dyDescent="0.2">
      <c r="A1243" s="77" t="s">
        <v>15</v>
      </c>
      <c r="B1243" s="5" t="s">
        <v>1107</v>
      </c>
      <c r="C1243" s="77" t="s">
        <v>22</v>
      </c>
      <c r="D1243" s="77" t="s">
        <v>1108</v>
      </c>
      <c r="E1243" s="263" t="s">
        <v>24</v>
      </c>
      <c r="F1243" s="263"/>
      <c r="G1243" s="6" t="s">
        <v>25</v>
      </c>
      <c r="H1243" s="7">
        <v>1</v>
      </c>
      <c r="I1243" s="8"/>
      <c r="J1243" s="8">
        <f>SUM(J1244)</f>
        <v>0.59</v>
      </c>
    </row>
    <row r="1244" spans="1:10" ht="15" thickBot="1" x14ac:dyDescent="0.25">
      <c r="A1244" s="75" t="s">
        <v>38</v>
      </c>
      <c r="B1244" s="14" t="s">
        <v>1109</v>
      </c>
      <c r="C1244" s="75" t="s">
        <v>22</v>
      </c>
      <c r="D1244" s="75" t="s">
        <v>1110</v>
      </c>
      <c r="E1244" s="265" t="s">
        <v>124</v>
      </c>
      <c r="F1244" s="265"/>
      <c r="G1244" s="15" t="s">
        <v>25</v>
      </c>
      <c r="H1244" s="16">
        <v>3.0200000000000001E-2</v>
      </c>
      <c r="I1244" s="17">
        <v>19.579999999999998</v>
      </c>
      <c r="J1244" s="17">
        <f t="shared" ref="J1244" si="131">TRUNC(H1244*I1244,2)</f>
        <v>0.59</v>
      </c>
    </row>
    <row r="1245" spans="1:10" ht="15" thickTop="1" x14ac:dyDescent="0.2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</row>
    <row r="1246" spans="1:10" ht="15" x14ac:dyDescent="0.2">
      <c r="A1246" s="76"/>
      <c r="B1246" s="79" t="s">
        <v>9</v>
      </c>
      <c r="C1246" s="76" t="s">
        <v>10</v>
      </c>
      <c r="D1246" s="76" t="s">
        <v>11</v>
      </c>
      <c r="E1246" s="262" t="s">
        <v>12</v>
      </c>
      <c r="F1246" s="262"/>
      <c r="G1246" s="80" t="s">
        <v>13</v>
      </c>
      <c r="H1246" s="79" t="s">
        <v>14</v>
      </c>
      <c r="I1246" s="79" t="s">
        <v>1550</v>
      </c>
      <c r="J1246" s="79" t="s">
        <v>1551</v>
      </c>
    </row>
    <row r="1247" spans="1:10" ht="25.5" x14ac:dyDescent="0.2">
      <c r="A1247" s="77" t="s">
        <v>15</v>
      </c>
      <c r="B1247" s="5" t="s">
        <v>1111</v>
      </c>
      <c r="C1247" s="77" t="s">
        <v>22</v>
      </c>
      <c r="D1247" s="77" t="s">
        <v>1112</v>
      </c>
      <c r="E1247" s="263" t="s">
        <v>24</v>
      </c>
      <c r="F1247" s="263"/>
      <c r="G1247" s="6" t="s">
        <v>25</v>
      </c>
      <c r="H1247" s="7">
        <v>1</v>
      </c>
      <c r="I1247" s="8"/>
      <c r="J1247" s="8">
        <f>SUM(J1248)</f>
        <v>0.28000000000000003</v>
      </c>
    </row>
    <row r="1248" spans="1:10" ht="15" thickBot="1" x14ac:dyDescent="0.25">
      <c r="A1248" s="75" t="s">
        <v>38</v>
      </c>
      <c r="B1248" s="14" t="s">
        <v>438</v>
      </c>
      <c r="C1248" s="75" t="s">
        <v>22</v>
      </c>
      <c r="D1248" s="75" t="s">
        <v>439</v>
      </c>
      <c r="E1248" s="265" t="s">
        <v>124</v>
      </c>
      <c r="F1248" s="265"/>
      <c r="G1248" s="15" t="s">
        <v>25</v>
      </c>
      <c r="H1248" s="16">
        <v>1.46E-2</v>
      </c>
      <c r="I1248" s="17">
        <v>19.579999999999998</v>
      </c>
      <c r="J1248" s="17">
        <f t="shared" ref="J1248" si="132">TRUNC(H1248*I1248,2)</f>
        <v>0.28000000000000003</v>
      </c>
    </row>
    <row r="1249" spans="1:10" ht="15" thickTop="1" x14ac:dyDescent="0.2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</row>
    <row r="1250" spans="1:10" ht="15" x14ac:dyDescent="0.2">
      <c r="A1250" s="76"/>
      <c r="B1250" s="79" t="s">
        <v>9</v>
      </c>
      <c r="C1250" s="76" t="s">
        <v>10</v>
      </c>
      <c r="D1250" s="76" t="s">
        <v>11</v>
      </c>
      <c r="E1250" s="262" t="s">
        <v>12</v>
      </c>
      <c r="F1250" s="262"/>
      <c r="G1250" s="80" t="s">
        <v>13</v>
      </c>
      <c r="H1250" s="79" t="s">
        <v>14</v>
      </c>
      <c r="I1250" s="79" t="s">
        <v>1550</v>
      </c>
      <c r="J1250" s="79" t="s">
        <v>1551</v>
      </c>
    </row>
    <row r="1251" spans="1:10" ht="25.5" x14ac:dyDescent="0.2">
      <c r="A1251" s="77" t="s">
        <v>15</v>
      </c>
      <c r="B1251" s="5" t="s">
        <v>1113</v>
      </c>
      <c r="C1251" s="77" t="s">
        <v>22</v>
      </c>
      <c r="D1251" s="77" t="s">
        <v>1114</v>
      </c>
      <c r="E1251" s="263" t="s">
        <v>24</v>
      </c>
      <c r="F1251" s="263"/>
      <c r="G1251" s="6" t="s">
        <v>25</v>
      </c>
      <c r="H1251" s="7">
        <v>1</v>
      </c>
      <c r="I1251" s="8"/>
      <c r="J1251" s="8">
        <f>SUM(J1252)</f>
        <v>1.26</v>
      </c>
    </row>
    <row r="1252" spans="1:10" ht="15" thickBot="1" x14ac:dyDescent="0.25">
      <c r="A1252" s="75" t="s">
        <v>38</v>
      </c>
      <c r="B1252" s="14" t="s">
        <v>1115</v>
      </c>
      <c r="C1252" s="75" t="s">
        <v>22</v>
      </c>
      <c r="D1252" s="75" t="s">
        <v>1116</v>
      </c>
      <c r="E1252" s="265" t="s">
        <v>124</v>
      </c>
      <c r="F1252" s="265"/>
      <c r="G1252" s="15" t="s">
        <v>25</v>
      </c>
      <c r="H1252" s="16">
        <v>1.2E-2</v>
      </c>
      <c r="I1252" s="17">
        <v>105.28</v>
      </c>
      <c r="J1252" s="17">
        <f t="shared" ref="J1252" si="133">TRUNC(H1252*I1252,2)</f>
        <v>1.26</v>
      </c>
    </row>
    <row r="1253" spans="1:10" ht="15" thickTop="1" x14ac:dyDescent="0.2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</row>
    <row r="1254" spans="1:10" ht="15" x14ac:dyDescent="0.2">
      <c r="A1254" s="76"/>
      <c r="B1254" s="79" t="s">
        <v>9</v>
      </c>
      <c r="C1254" s="76" t="s">
        <v>10</v>
      </c>
      <c r="D1254" s="76" t="s">
        <v>11</v>
      </c>
      <c r="E1254" s="262" t="s">
        <v>12</v>
      </c>
      <c r="F1254" s="262"/>
      <c r="G1254" s="80" t="s">
        <v>13</v>
      </c>
      <c r="H1254" s="79" t="s">
        <v>14</v>
      </c>
      <c r="I1254" s="79" t="s">
        <v>1550</v>
      </c>
      <c r="J1254" s="79" t="s">
        <v>1551</v>
      </c>
    </row>
    <row r="1255" spans="1:10" ht="25.5" x14ac:dyDescent="0.2">
      <c r="A1255" s="77" t="s">
        <v>15</v>
      </c>
      <c r="B1255" s="5" t="s">
        <v>1117</v>
      </c>
      <c r="C1255" s="77" t="s">
        <v>22</v>
      </c>
      <c r="D1255" s="77" t="s">
        <v>1118</v>
      </c>
      <c r="E1255" s="263" t="s">
        <v>24</v>
      </c>
      <c r="F1255" s="263"/>
      <c r="G1255" s="6" t="s">
        <v>25</v>
      </c>
      <c r="H1255" s="7">
        <v>1</v>
      </c>
      <c r="I1255" s="8"/>
      <c r="J1255" s="8">
        <f>SUM(J1256)</f>
        <v>2.89</v>
      </c>
    </row>
    <row r="1256" spans="1:10" ht="15" thickBot="1" x14ac:dyDescent="0.25">
      <c r="A1256" s="75" t="s">
        <v>38</v>
      </c>
      <c r="B1256" s="14" t="s">
        <v>1119</v>
      </c>
      <c r="C1256" s="75" t="s">
        <v>22</v>
      </c>
      <c r="D1256" s="75" t="s">
        <v>1120</v>
      </c>
      <c r="E1256" s="265" t="s">
        <v>124</v>
      </c>
      <c r="F1256" s="265"/>
      <c r="G1256" s="15" t="s">
        <v>25</v>
      </c>
      <c r="H1256" s="16">
        <v>2.76E-2</v>
      </c>
      <c r="I1256" s="17">
        <v>104.98</v>
      </c>
      <c r="J1256" s="17">
        <f t="shared" ref="J1256" si="134">TRUNC(H1256*I1256,2)</f>
        <v>2.89</v>
      </c>
    </row>
    <row r="1257" spans="1:10" ht="15" thickTop="1" x14ac:dyDescent="0.2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</row>
    <row r="1258" spans="1:10" ht="15" x14ac:dyDescent="0.2">
      <c r="A1258" s="76"/>
      <c r="B1258" s="79" t="s">
        <v>9</v>
      </c>
      <c r="C1258" s="76" t="s">
        <v>10</v>
      </c>
      <c r="D1258" s="76" t="s">
        <v>11</v>
      </c>
      <c r="E1258" s="262" t="s">
        <v>12</v>
      </c>
      <c r="F1258" s="262"/>
      <c r="G1258" s="80" t="s">
        <v>13</v>
      </c>
      <c r="H1258" s="79" t="s">
        <v>14</v>
      </c>
      <c r="I1258" s="79" t="s">
        <v>1550</v>
      </c>
      <c r="J1258" s="79" t="s">
        <v>1551</v>
      </c>
    </row>
    <row r="1259" spans="1:10" ht="25.5" x14ac:dyDescent="0.2">
      <c r="A1259" s="77" t="s">
        <v>15</v>
      </c>
      <c r="B1259" s="5" t="s">
        <v>1121</v>
      </c>
      <c r="C1259" s="77" t="s">
        <v>22</v>
      </c>
      <c r="D1259" s="77" t="s">
        <v>1122</v>
      </c>
      <c r="E1259" s="263" t="s">
        <v>24</v>
      </c>
      <c r="F1259" s="263"/>
      <c r="G1259" s="6" t="s">
        <v>25</v>
      </c>
      <c r="H1259" s="7">
        <v>1</v>
      </c>
      <c r="I1259" s="8"/>
      <c r="J1259" s="8">
        <f>SUM(J1260)</f>
        <v>0.35</v>
      </c>
    </row>
    <row r="1260" spans="1:10" ht="15" thickBot="1" x14ac:dyDescent="0.25">
      <c r="A1260" s="75" t="s">
        <v>38</v>
      </c>
      <c r="B1260" s="14" t="s">
        <v>1123</v>
      </c>
      <c r="C1260" s="75" t="s">
        <v>22</v>
      </c>
      <c r="D1260" s="75" t="s">
        <v>1124</v>
      </c>
      <c r="E1260" s="265" t="s">
        <v>124</v>
      </c>
      <c r="F1260" s="265"/>
      <c r="G1260" s="15" t="s">
        <v>25</v>
      </c>
      <c r="H1260" s="16">
        <v>1.72E-2</v>
      </c>
      <c r="I1260" s="17">
        <v>20.76</v>
      </c>
      <c r="J1260" s="17">
        <f t="shared" ref="J1260" si="135">TRUNC(H1260*I1260,2)</f>
        <v>0.35</v>
      </c>
    </row>
    <row r="1261" spans="1:10" ht="15" thickTop="1" x14ac:dyDescent="0.2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</row>
    <row r="1262" spans="1:10" ht="15" x14ac:dyDescent="0.2">
      <c r="A1262" s="76"/>
      <c r="B1262" s="79" t="s">
        <v>9</v>
      </c>
      <c r="C1262" s="76" t="s">
        <v>10</v>
      </c>
      <c r="D1262" s="76" t="s">
        <v>11</v>
      </c>
      <c r="E1262" s="262" t="s">
        <v>12</v>
      </c>
      <c r="F1262" s="262"/>
      <c r="G1262" s="80" t="s">
        <v>13</v>
      </c>
      <c r="H1262" s="79" t="s">
        <v>14</v>
      </c>
      <c r="I1262" s="79" t="s">
        <v>1550</v>
      </c>
      <c r="J1262" s="79" t="s">
        <v>1551</v>
      </c>
    </row>
    <row r="1263" spans="1:10" ht="25.5" x14ac:dyDescent="0.2">
      <c r="A1263" s="77" t="s">
        <v>15</v>
      </c>
      <c r="B1263" s="5" t="s">
        <v>1125</v>
      </c>
      <c r="C1263" s="77" t="s">
        <v>22</v>
      </c>
      <c r="D1263" s="77" t="s">
        <v>1126</v>
      </c>
      <c r="E1263" s="263" t="s">
        <v>24</v>
      </c>
      <c r="F1263" s="263"/>
      <c r="G1263" s="6" t="s">
        <v>25</v>
      </c>
      <c r="H1263" s="7">
        <v>1</v>
      </c>
      <c r="I1263" s="8"/>
      <c r="J1263" s="8">
        <f>SUM(J1264)</f>
        <v>0.05</v>
      </c>
    </row>
    <row r="1264" spans="1:10" ht="15" thickBot="1" x14ac:dyDescent="0.25">
      <c r="A1264" s="75" t="s">
        <v>38</v>
      </c>
      <c r="B1264" s="14" t="s">
        <v>1127</v>
      </c>
      <c r="C1264" s="75" t="s">
        <v>22</v>
      </c>
      <c r="D1264" s="75" t="s">
        <v>1128</v>
      </c>
      <c r="E1264" s="265" t="s">
        <v>124</v>
      </c>
      <c r="F1264" s="265"/>
      <c r="G1264" s="15" t="s">
        <v>25</v>
      </c>
      <c r="H1264" s="16">
        <v>4.1000000000000003E-3</v>
      </c>
      <c r="I1264" s="17">
        <v>12.88</v>
      </c>
      <c r="J1264" s="17">
        <f t="shared" ref="J1264" si="136">TRUNC(H1264*I1264,2)</f>
        <v>0.05</v>
      </c>
    </row>
    <row r="1265" spans="1:10" ht="15" thickTop="1" x14ac:dyDescent="0.2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</row>
    <row r="1266" spans="1:10" ht="15" x14ac:dyDescent="0.2">
      <c r="A1266" s="76"/>
      <c r="B1266" s="79" t="s">
        <v>9</v>
      </c>
      <c r="C1266" s="76" t="s">
        <v>10</v>
      </c>
      <c r="D1266" s="76" t="s">
        <v>11</v>
      </c>
      <c r="E1266" s="262" t="s">
        <v>12</v>
      </c>
      <c r="F1266" s="262"/>
      <c r="G1266" s="80" t="s">
        <v>13</v>
      </c>
      <c r="H1266" s="79" t="s">
        <v>14</v>
      </c>
      <c r="I1266" s="79" t="s">
        <v>1550</v>
      </c>
      <c r="J1266" s="79" t="s">
        <v>1551</v>
      </c>
    </row>
    <row r="1267" spans="1:10" ht="25.5" x14ac:dyDescent="0.2">
      <c r="A1267" s="77" t="s">
        <v>15</v>
      </c>
      <c r="B1267" s="5" t="s">
        <v>1129</v>
      </c>
      <c r="C1267" s="77" t="s">
        <v>22</v>
      </c>
      <c r="D1267" s="77" t="s">
        <v>1130</v>
      </c>
      <c r="E1267" s="263" t="s">
        <v>24</v>
      </c>
      <c r="F1267" s="263"/>
      <c r="G1267" s="6" t="s">
        <v>25</v>
      </c>
      <c r="H1267" s="7">
        <v>1</v>
      </c>
      <c r="I1267" s="8"/>
      <c r="J1267" s="8">
        <f>SUM(J1268)</f>
        <v>0.23</v>
      </c>
    </row>
    <row r="1268" spans="1:10" ht="15" thickBot="1" x14ac:dyDescent="0.25">
      <c r="A1268" s="75" t="s">
        <v>38</v>
      </c>
      <c r="B1268" s="14" t="s">
        <v>1131</v>
      </c>
      <c r="C1268" s="75" t="s">
        <v>22</v>
      </c>
      <c r="D1268" s="75" t="s">
        <v>1132</v>
      </c>
      <c r="E1268" s="265" t="s">
        <v>124</v>
      </c>
      <c r="F1268" s="265"/>
      <c r="G1268" s="15" t="s">
        <v>25</v>
      </c>
      <c r="H1268" s="16">
        <v>1.2E-2</v>
      </c>
      <c r="I1268" s="17">
        <v>19.55</v>
      </c>
      <c r="J1268" s="17">
        <f t="shared" ref="J1268" si="137">TRUNC(H1268*I1268,2)</f>
        <v>0.23</v>
      </c>
    </row>
    <row r="1269" spans="1:10" ht="15" thickTop="1" x14ac:dyDescent="0.2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</row>
    <row r="1270" spans="1:10" ht="15" x14ac:dyDescent="0.2">
      <c r="A1270" s="76"/>
      <c r="B1270" s="79" t="s">
        <v>9</v>
      </c>
      <c r="C1270" s="76" t="s">
        <v>10</v>
      </c>
      <c r="D1270" s="76" t="s">
        <v>11</v>
      </c>
      <c r="E1270" s="262" t="s">
        <v>12</v>
      </c>
      <c r="F1270" s="262"/>
      <c r="G1270" s="80" t="s">
        <v>13</v>
      </c>
      <c r="H1270" s="79" t="s">
        <v>14</v>
      </c>
      <c r="I1270" s="79" t="s">
        <v>1550</v>
      </c>
      <c r="J1270" s="79" t="s">
        <v>1551</v>
      </c>
    </row>
    <row r="1271" spans="1:10" ht="25.5" x14ac:dyDescent="0.2">
      <c r="A1271" s="77" t="s">
        <v>15</v>
      </c>
      <c r="B1271" s="5" t="s">
        <v>1133</v>
      </c>
      <c r="C1271" s="77" t="s">
        <v>22</v>
      </c>
      <c r="D1271" s="77" t="s">
        <v>1134</v>
      </c>
      <c r="E1271" s="263" t="s">
        <v>24</v>
      </c>
      <c r="F1271" s="263"/>
      <c r="G1271" s="6" t="s">
        <v>25</v>
      </c>
      <c r="H1271" s="7">
        <v>1</v>
      </c>
      <c r="I1271" s="8"/>
      <c r="J1271" s="8">
        <f>SUM(J1272)</f>
        <v>0.78</v>
      </c>
    </row>
    <row r="1272" spans="1:10" ht="15" thickBot="1" x14ac:dyDescent="0.25">
      <c r="A1272" s="75" t="s">
        <v>38</v>
      </c>
      <c r="B1272" s="14" t="s">
        <v>1135</v>
      </c>
      <c r="C1272" s="75" t="s">
        <v>22</v>
      </c>
      <c r="D1272" s="75" t="s">
        <v>1136</v>
      </c>
      <c r="E1272" s="265" t="s">
        <v>124</v>
      </c>
      <c r="F1272" s="265"/>
      <c r="G1272" s="15" t="s">
        <v>25</v>
      </c>
      <c r="H1272" s="16">
        <v>1.72E-2</v>
      </c>
      <c r="I1272" s="17">
        <v>45.68</v>
      </c>
      <c r="J1272" s="17">
        <f t="shared" ref="J1272" si="138">TRUNC(H1272*I1272,2)</f>
        <v>0.78</v>
      </c>
    </row>
    <row r="1273" spans="1:10" ht="15" thickTop="1" x14ac:dyDescent="0.2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</row>
    <row r="1274" spans="1:10" ht="15" x14ac:dyDescent="0.2">
      <c r="A1274" s="76"/>
      <c r="B1274" s="79" t="s">
        <v>9</v>
      </c>
      <c r="C1274" s="76" t="s">
        <v>10</v>
      </c>
      <c r="D1274" s="76" t="s">
        <v>11</v>
      </c>
      <c r="E1274" s="262" t="s">
        <v>12</v>
      </c>
      <c r="F1274" s="262"/>
      <c r="G1274" s="80" t="s">
        <v>13</v>
      </c>
      <c r="H1274" s="79" t="s">
        <v>14</v>
      </c>
      <c r="I1274" s="79" t="s">
        <v>1550</v>
      </c>
      <c r="J1274" s="79" t="s">
        <v>1551</v>
      </c>
    </row>
    <row r="1275" spans="1:10" ht="25.5" x14ac:dyDescent="0.2">
      <c r="A1275" s="77" t="s">
        <v>15</v>
      </c>
      <c r="B1275" s="5" t="s">
        <v>1137</v>
      </c>
      <c r="C1275" s="77" t="s">
        <v>22</v>
      </c>
      <c r="D1275" s="77" t="s">
        <v>1138</v>
      </c>
      <c r="E1275" s="263" t="s">
        <v>24</v>
      </c>
      <c r="F1275" s="263"/>
      <c r="G1275" s="6" t="s">
        <v>25</v>
      </c>
      <c r="H1275" s="7">
        <v>1</v>
      </c>
      <c r="I1275" s="8"/>
      <c r="J1275" s="8">
        <f>SUM(J1276)</f>
        <v>0.34</v>
      </c>
    </row>
    <row r="1276" spans="1:10" ht="15" thickBot="1" x14ac:dyDescent="0.25">
      <c r="A1276" s="75" t="s">
        <v>38</v>
      </c>
      <c r="B1276" s="14" t="s">
        <v>1139</v>
      </c>
      <c r="C1276" s="75" t="s">
        <v>22</v>
      </c>
      <c r="D1276" s="75" t="s">
        <v>1140</v>
      </c>
      <c r="E1276" s="265" t="s">
        <v>124</v>
      </c>
      <c r="F1276" s="265"/>
      <c r="G1276" s="15" t="s">
        <v>25</v>
      </c>
      <c r="H1276" s="16">
        <v>1.3299999999999999E-2</v>
      </c>
      <c r="I1276" s="17">
        <v>26.07</v>
      </c>
      <c r="J1276" s="17">
        <f t="shared" ref="J1276" si="139">TRUNC(H1276*I1276,2)</f>
        <v>0.34</v>
      </c>
    </row>
    <row r="1277" spans="1:10" ht="15" thickTop="1" x14ac:dyDescent="0.2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</row>
    <row r="1278" spans="1:10" ht="15" x14ac:dyDescent="0.2">
      <c r="A1278" s="76"/>
      <c r="B1278" s="79" t="s">
        <v>9</v>
      </c>
      <c r="C1278" s="76" t="s">
        <v>10</v>
      </c>
      <c r="D1278" s="76" t="s">
        <v>11</v>
      </c>
      <c r="E1278" s="262" t="s">
        <v>12</v>
      </c>
      <c r="F1278" s="262"/>
      <c r="G1278" s="80" t="s">
        <v>13</v>
      </c>
      <c r="H1278" s="79" t="s">
        <v>14</v>
      </c>
      <c r="I1278" s="79" t="s">
        <v>1550</v>
      </c>
      <c r="J1278" s="79" t="s">
        <v>1551</v>
      </c>
    </row>
    <row r="1279" spans="1:10" ht="38.25" x14ac:dyDescent="0.2">
      <c r="A1279" s="77" t="s">
        <v>15</v>
      </c>
      <c r="B1279" s="5" t="s">
        <v>1141</v>
      </c>
      <c r="C1279" s="77" t="s">
        <v>22</v>
      </c>
      <c r="D1279" s="77" t="s">
        <v>1142</v>
      </c>
      <c r="E1279" s="263" t="s">
        <v>24</v>
      </c>
      <c r="F1279" s="263"/>
      <c r="G1279" s="6" t="s">
        <v>25</v>
      </c>
      <c r="H1279" s="7">
        <v>1</v>
      </c>
      <c r="I1279" s="8"/>
      <c r="J1279" s="8">
        <f>SUM(J1280)</f>
        <v>0.12</v>
      </c>
    </row>
    <row r="1280" spans="1:10" ht="15" thickBot="1" x14ac:dyDescent="0.25">
      <c r="A1280" s="75" t="s">
        <v>38</v>
      </c>
      <c r="B1280" s="14" t="s">
        <v>1143</v>
      </c>
      <c r="C1280" s="75" t="s">
        <v>22</v>
      </c>
      <c r="D1280" s="75" t="s">
        <v>1144</v>
      </c>
      <c r="E1280" s="265" t="s">
        <v>124</v>
      </c>
      <c r="F1280" s="265"/>
      <c r="G1280" s="15" t="s">
        <v>25</v>
      </c>
      <c r="H1280" s="16">
        <v>6.7000000000000002E-3</v>
      </c>
      <c r="I1280" s="17">
        <v>18.850000000000001</v>
      </c>
      <c r="J1280" s="17">
        <f t="shared" ref="J1280" si="140">TRUNC(H1280*I1280,2)</f>
        <v>0.12</v>
      </c>
    </row>
    <row r="1281" spans="1:10" ht="15" thickTop="1" x14ac:dyDescent="0.2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</row>
    <row r="1282" spans="1:10" ht="15" x14ac:dyDescent="0.2">
      <c r="A1282" s="76"/>
      <c r="B1282" s="79" t="s">
        <v>9</v>
      </c>
      <c r="C1282" s="76" t="s">
        <v>10</v>
      </c>
      <c r="D1282" s="76" t="s">
        <v>11</v>
      </c>
      <c r="E1282" s="262" t="s">
        <v>12</v>
      </c>
      <c r="F1282" s="262"/>
      <c r="G1282" s="80" t="s">
        <v>13</v>
      </c>
      <c r="H1282" s="79" t="s">
        <v>14</v>
      </c>
      <c r="I1282" s="79" t="s">
        <v>1550</v>
      </c>
      <c r="J1282" s="79" t="s">
        <v>1551</v>
      </c>
    </row>
    <row r="1283" spans="1:10" ht="25.5" x14ac:dyDescent="0.2">
      <c r="A1283" s="77" t="s">
        <v>15</v>
      </c>
      <c r="B1283" s="5" t="s">
        <v>1145</v>
      </c>
      <c r="C1283" s="77" t="s">
        <v>22</v>
      </c>
      <c r="D1283" s="77" t="s">
        <v>1146</v>
      </c>
      <c r="E1283" s="263" t="s">
        <v>24</v>
      </c>
      <c r="F1283" s="263"/>
      <c r="G1283" s="6" t="s">
        <v>25</v>
      </c>
      <c r="H1283" s="7">
        <v>1</v>
      </c>
      <c r="I1283" s="8"/>
      <c r="J1283" s="8">
        <f>SUM(J1284)</f>
        <v>0.24</v>
      </c>
    </row>
    <row r="1284" spans="1:10" ht="15" thickBot="1" x14ac:dyDescent="0.25">
      <c r="A1284" s="75" t="s">
        <v>38</v>
      </c>
      <c r="B1284" s="14" t="s">
        <v>1147</v>
      </c>
      <c r="C1284" s="75" t="s">
        <v>22</v>
      </c>
      <c r="D1284" s="75" t="s">
        <v>1148</v>
      </c>
      <c r="E1284" s="265" t="s">
        <v>124</v>
      </c>
      <c r="F1284" s="265"/>
      <c r="G1284" s="15" t="s">
        <v>25</v>
      </c>
      <c r="H1284" s="16">
        <v>9.4000000000000004E-3</v>
      </c>
      <c r="I1284" s="17">
        <v>26.35</v>
      </c>
      <c r="J1284" s="17">
        <f t="shared" ref="J1284" si="141">TRUNC(H1284*I1284,2)</f>
        <v>0.24</v>
      </c>
    </row>
    <row r="1285" spans="1:10" ht="15" thickTop="1" x14ac:dyDescent="0.2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</row>
    <row r="1286" spans="1:10" ht="15" x14ac:dyDescent="0.2">
      <c r="A1286" s="76"/>
      <c r="B1286" s="79" t="s">
        <v>9</v>
      </c>
      <c r="C1286" s="76" t="s">
        <v>10</v>
      </c>
      <c r="D1286" s="76" t="s">
        <v>11</v>
      </c>
      <c r="E1286" s="262" t="s">
        <v>12</v>
      </c>
      <c r="F1286" s="262"/>
      <c r="G1286" s="80" t="s">
        <v>13</v>
      </c>
      <c r="H1286" s="79" t="s">
        <v>14</v>
      </c>
      <c r="I1286" s="79" t="s">
        <v>1550</v>
      </c>
      <c r="J1286" s="79" t="s">
        <v>1551</v>
      </c>
    </row>
    <row r="1287" spans="1:10" ht="25.5" x14ac:dyDescent="0.2">
      <c r="A1287" s="77" t="s">
        <v>15</v>
      </c>
      <c r="B1287" s="5" t="s">
        <v>1149</v>
      </c>
      <c r="C1287" s="77" t="s">
        <v>22</v>
      </c>
      <c r="D1287" s="77" t="s">
        <v>1150</v>
      </c>
      <c r="E1287" s="263" t="s">
        <v>24</v>
      </c>
      <c r="F1287" s="263"/>
      <c r="G1287" s="6" t="s">
        <v>25</v>
      </c>
      <c r="H1287" s="7">
        <v>1</v>
      </c>
      <c r="I1287" s="8"/>
      <c r="J1287" s="8">
        <f>SUM(J1288)</f>
        <v>0.22</v>
      </c>
    </row>
    <row r="1288" spans="1:10" ht="15" thickBot="1" x14ac:dyDescent="0.25">
      <c r="A1288" s="75" t="s">
        <v>38</v>
      </c>
      <c r="B1288" s="14" t="s">
        <v>1151</v>
      </c>
      <c r="C1288" s="75" t="s">
        <v>22</v>
      </c>
      <c r="D1288" s="75" t="s">
        <v>1152</v>
      </c>
      <c r="E1288" s="265" t="s">
        <v>124</v>
      </c>
      <c r="F1288" s="265"/>
      <c r="G1288" s="15" t="s">
        <v>25</v>
      </c>
      <c r="H1288" s="16">
        <v>9.4000000000000004E-3</v>
      </c>
      <c r="I1288" s="17">
        <v>24.19</v>
      </c>
      <c r="J1288" s="17">
        <f t="shared" ref="J1288" si="142">TRUNC(H1288*I1288,2)</f>
        <v>0.22</v>
      </c>
    </row>
    <row r="1289" spans="1:10" ht="15" thickTop="1" x14ac:dyDescent="0.2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</row>
    <row r="1290" spans="1:10" ht="15" x14ac:dyDescent="0.2">
      <c r="A1290" s="76"/>
      <c r="B1290" s="79" t="s">
        <v>9</v>
      </c>
      <c r="C1290" s="76" t="s">
        <v>10</v>
      </c>
      <c r="D1290" s="76" t="s">
        <v>11</v>
      </c>
      <c r="E1290" s="262" t="s">
        <v>12</v>
      </c>
      <c r="F1290" s="262"/>
      <c r="G1290" s="80" t="s">
        <v>13</v>
      </c>
      <c r="H1290" s="79" t="s">
        <v>14</v>
      </c>
      <c r="I1290" s="79" t="s">
        <v>1550</v>
      </c>
      <c r="J1290" s="79" t="s">
        <v>1551</v>
      </c>
    </row>
    <row r="1291" spans="1:10" ht="25.5" x14ac:dyDescent="0.2">
      <c r="A1291" s="77" t="s">
        <v>15</v>
      </c>
      <c r="B1291" s="5" t="s">
        <v>1153</v>
      </c>
      <c r="C1291" s="77" t="s">
        <v>22</v>
      </c>
      <c r="D1291" s="77" t="s">
        <v>1154</v>
      </c>
      <c r="E1291" s="263" t="s">
        <v>24</v>
      </c>
      <c r="F1291" s="263"/>
      <c r="G1291" s="6" t="s">
        <v>25</v>
      </c>
      <c r="H1291" s="7">
        <v>1</v>
      </c>
      <c r="I1291" s="8"/>
      <c r="J1291" s="8">
        <f>SUM(J1292)</f>
        <v>0.33</v>
      </c>
    </row>
    <row r="1292" spans="1:10" ht="15" thickBot="1" x14ac:dyDescent="0.25">
      <c r="A1292" s="75" t="s">
        <v>38</v>
      </c>
      <c r="B1292" s="14" t="s">
        <v>281</v>
      </c>
      <c r="C1292" s="75" t="s">
        <v>22</v>
      </c>
      <c r="D1292" s="75" t="s">
        <v>282</v>
      </c>
      <c r="E1292" s="265" t="s">
        <v>124</v>
      </c>
      <c r="F1292" s="265"/>
      <c r="G1292" s="15" t="s">
        <v>25</v>
      </c>
      <c r="H1292" s="16">
        <v>1.72E-2</v>
      </c>
      <c r="I1292" s="17">
        <v>19.55</v>
      </c>
      <c r="J1292" s="17">
        <f t="shared" ref="J1292" si="143">TRUNC(H1292*I1292,2)</f>
        <v>0.33</v>
      </c>
    </row>
    <row r="1293" spans="1:10" ht="15" thickTop="1" x14ac:dyDescent="0.2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</row>
    <row r="1294" spans="1:10" ht="15" x14ac:dyDescent="0.2">
      <c r="A1294" s="76"/>
      <c r="B1294" s="79" t="s">
        <v>9</v>
      </c>
      <c r="C1294" s="76" t="s">
        <v>10</v>
      </c>
      <c r="D1294" s="76" t="s">
        <v>11</v>
      </c>
      <c r="E1294" s="262" t="s">
        <v>12</v>
      </c>
      <c r="F1294" s="262"/>
      <c r="G1294" s="80" t="s">
        <v>13</v>
      </c>
      <c r="H1294" s="79" t="s">
        <v>14</v>
      </c>
      <c r="I1294" s="79" t="s">
        <v>1550</v>
      </c>
      <c r="J1294" s="79" t="s">
        <v>1551</v>
      </c>
    </row>
    <row r="1295" spans="1:10" ht="25.5" x14ac:dyDescent="0.2">
      <c r="A1295" s="77" t="s">
        <v>15</v>
      </c>
      <c r="B1295" s="5" t="s">
        <v>1155</v>
      </c>
      <c r="C1295" s="77" t="s">
        <v>22</v>
      </c>
      <c r="D1295" s="77" t="s">
        <v>1156</v>
      </c>
      <c r="E1295" s="263" t="s">
        <v>24</v>
      </c>
      <c r="F1295" s="263"/>
      <c r="G1295" s="6" t="s">
        <v>25</v>
      </c>
      <c r="H1295" s="7">
        <v>1</v>
      </c>
      <c r="I1295" s="8"/>
      <c r="J1295" s="8">
        <f>SUM(J1296)</f>
        <v>0.23</v>
      </c>
    </row>
    <row r="1296" spans="1:10" ht="15" thickBot="1" x14ac:dyDescent="0.25">
      <c r="A1296" s="75" t="s">
        <v>38</v>
      </c>
      <c r="B1296" s="14" t="s">
        <v>1157</v>
      </c>
      <c r="C1296" s="75" t="s">
        <v>22</v>
      </c>
      <c r="D1296" s="75" t="s">
        <v>1158</v>
      </c>
      <c r="E1296" s="265" t="s">
        <v>124</v>
      </c>
      <c r="F1296" s="265"/>
      <c r="G1296" s="15" t="s">
        <v>25</v>
      </c>
      <c r="H1296" s="16">
        <v>1.2E-2</v>
      </c>
      <c r="I1296" s="17">
        <v>19.55</v>
      </c>
      <c r="J1296" s="17">
        <f t="shared" ref="J1296" si="144">TRUNC(H1296*I1296,2)</f>
        <v>0.23</v>
      </c>
    </row>
    <row r="1297" spans="1:10" ht="15" thickTop="1" x14ac:dyDescent="0.2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</row>
    <row r="1298" spans="1:10" ht="15" x14ac:dyDescent="0.2">
      <c r="A1298" s="76"/>
      <c r="B1298" s="79" t="s">
        <v>9</v>
      </c>
      <c r="C1298" s="76" t="s">
        <v>10</v>
      </c>
      <c r="D1298" s="76" t="s">
        <v>11</v>
      </c>
      <c r="E1298" s="262" t="s">
        <v>12</v>
      </c>
      <c r="F1298" s="262"/>
      <c r="G1298" s="80" t="s">
        <v>13</v>
      </c>
      <c r="H1298" s="79" t="s">
        <v>14</v>
      </c>
      <c r="I1298" s="79" t="s">
        <v>1550</v>
      </c>
      <c r="J1298" s="79" t="s">
        <v>1551</v>
      </c>
    </row>
    <row r="1299" spans="1:10" ht="25.5" x14ac:dyDescent="0.2">
      <c r="A1299" s="77" t="s">
        <v>15</v>
      </c>
      <c r="B1299" s="5" t="s">
        <v>1159</v>
      </c>
      <c r="C1299" s="77" t="s">
        <v>22</v>
      </c>
      <c r="D1299" s="77" t="s">
        <v>1160</v>
      </c>
      <c r="E1299" s="263" t="s">
        <v>24</v>
      </c>
      <c r="F1299" s="263"/>
      <c r="G1299" s="6" t="s">
        <v>25</v>
      </c>
      <c r="H1299" s="7">
        <v>1</v>
      </c>
      <c r="I1299" s="8"/>
      <c r="J1299" s="8">
        <f>SUM(J1300)</f>
        <v>0.18</v>
      </c>
    </row>
    <row r="1300" spans="1:10" ht="15" thickBot="1" x14ac:dyDescent="0.25">
      <c r="A1300" s="75" t="s">
        <v>38</v>
      </c>
      <c r="B1300" s="14" t="s">
        <v>332</v>
      </c>
      <c r="C1300" s="75" t="s">
        <v>22</v>
      </c>
      <c r="D1300" s="75" t="s">
        <v>333</v>
      </c>
      <c r="E1300" s="265" t="s">
        <v>124</v>
      </c>
      <c r="F1300" s="265"/>
      <c r="G1300" s="15" t="s">
        <v>25</v>
      </c>
      <c r="H1300" s="16">
        <v>9.4000000000000004E-3</v>
      </c>
      <c r="I1300" s="17">
        <v>19.55</v>
      </c>
      <c r="J1300" s="17">
        <f t="shared" ref="J1300" si="145">TRUNC(H1300*I1300,2)</f>
        <v>0.18</v>
      </c>
    </row>
    <row r="1301" spans="1:10" ht="15" thickTop="1" x14ac:dyDescent="0.2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</row>
    <row r="1302" spans="1:10" ht="15" x14ac:dyDescent="0.2">
      <c r="A1302" s="76"/>
      <c r="B1302" s="79" t="s">
        <v>9</v>
      </c>
      <c r="C1302" s="76" t="s">
        <v>10</v>
      </c>
      <c r="D1302" s="76" t="s">
        <v>11</v>
      </c>
      <c r="E1302" s="262" t="s">
        <v>12</v>
      </c>
      <c r="F1302" s="262"/>
      <c r="G1302" s="80" t="s">
        <v>13</v>
      </c>
      <c r="H1302" s="79" t="s">
        <v>14</v>
      </c>
      <c r="I1302" s="79" t="s">
        <v>1550</v>
      </c>
      <c r="J1302" s="79" t="s">
        <v>1551</v>
      </c>
    </row>
    <row r="1303" spans="1:10" ht="25.5" x14ac:dyDescent="0.2">
      <c r="A1303" s="77" t="s">
        <v>15</v>
      </c>
      <c r="B1303" s="5" t="s">
        <v>1161</v>
      </c>
      <c r="C1303" s="77" t="s">
        <v>22</v>
      </c>
      <c r="D1303" s="77" t="s">
        <v>1162</v>
      </c>
      <c r="E1303" s="263" t="s">
        <v>24</v>
      </c>
      <c r="F1303" s="263"/>
      <c r="G1303" s="6" t="s">
        <v>25</v>
      </c>
      <c r="H1303" s="7">
        <v>1</v>
      </c>
      <c r="I1303" s="8"/>
      <c r="J1303" s="8">
        <f>SUM(J1304)</f>
        <v>0.2</v>
      </c>
    </row>
    <row r="1304" spans="1:10" ht="15" thickBot="1" x14ac:dyDescent="0.25">
      <c r="A1304" s="75" t="s">
        <v>38</v>
      </c>
      <c r="B1304" s="14" t="s">
        <v>283</v>
      </c>
      <c r="C1304" s="75" t="s">
        <v>22</v>
      </c>
      <c r="D1304" s="75" t="s">
        <v>284</v>
      </c>
      <c r="E1304" s="265" t="s">
        <v>124</v>
      </c>
      <c r="F1304" s="265"/>
      <c r="G1304" s="15" t="s">
        <v>25</v>
      </c>
      <c r="H1304" s="16">
        <v>1.72E-2</v>
      </c>
      <c r="I1304" s="17">
        <v>12.11</v>
      </c>
      <c r="J1304" s="17">
        <f t="shared" ref="J1304" si="146">TRUNC(H1304*I1304,2)</f>
        <v>0.2</v>
      </c>
    </row>
    <row r="1305" spans="1:10" ht="15" thickTop="1" x14ac:dyDescent="0.2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</row>
    <row r="1306" spans="1:10" ht="15" x14ac:dyDescent="0.2">
      <c r="A1306" s="76"/>
      <c r="B1306" s="79" t="s">
        <v>9</v>
      </c>
      <c r="C1306" s="76" t="s">
        <v>10</v>
      </c>
      <c r="D1306" s="76" t="s">
        <v>11</v>
      </c>
      <c r="E1306" s="262" t="s">
        <v>12</v>
      </c>
      <c r="F1306" s="262"/>
      <c r="G1306" s="80" t="s">
        <v>13</v>
      </c>
      <c r="H1306" s="79" t="s">
        <v>14</v>
      </c>
      <c r="I1306" s="79" t="s">
        <v>1550</v>
      </c>
      <c r="J1306" s="79" t="s">
        <v>1551</v>
      </c>
    </row>
    <row r="1307" spans="1:10" ht="25.5" x14ac:dyDescent="0.2">
      <c r="A1307" s="77" t="s">
        <v>15</v>
      </c>
      <c r="B1307" s="5" t="s">
        <v>1163</v>
      </c>
      <c r="C1307" s="77" t="s">
        <v>22</v>
      </c>
      <c r="D1307" s="77" t="s">
        <v>1164</v>
      </c>
      <c r="E1307" s="263" t="s">
        <v>24</v>
      </c>
      <c r="F1307" s="263"/>
      <c r="G1307" s="6" t="s">
        <v>25</v>
      </c>
      <c r="H1307" s="7">
        <v>1</v>
      </c>
      <c r="I1307" s="8"/>
      <c r="J1307" s="8">
        <f>SUM(J1308)</f>
        <v>0.21</v>
      </c>
    </row>
    <row r="1308" spans="1:10" ht="15" thickBot="1" x14ac:dyDescent="0.25">
      <c r="A1308" s="75" t="s">
        <v>38</v>
      </c>
      <c r="B1308" s="14" t="s">
        <v>1165</v>
      </c>
      <c r="C1308" s="75" t="s">
        <v>22</v>
      </c>
      <c r="D1308" s="75" t="s">
        <v>1166</v>
      </c>
      <c r="E1308" s="265" t="s">
        <v>124</v>
      </c>
      <c r="F1308" s="265"/>
      <c r="G1308" s="15" t="s">
        <v>25</v>
      </c>
      <c r="H1308" s="16">
        <v>6.7000000000000002E-3</v>
      </c>
      <c r="I1308" s="17">
        <v>32.04</v>
      </c>
      <c r="J1308" s="17">
        <f t="shared" ref="J1308" si="147">TRUNC(H1308*I1308,2)</f>
        <v>0.21</v>
      </c>
    </row>
    <row r="1309" spans="1:10" ht="15" thickTop="1" x14ac:dyDescent="0.2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</row>
    <row r="1310" spans="1:10" ht="15" x14ac:dyDescent="0.2">
      <c r="A1310" s="76"/>
      <c r="B1310" s="79" t="s">
        <v>9</v>
      </c>
      <c r="C1310" s="76" t="s">
        <v>10</v>
      </c>
      <c r="D1310" s="76" t="s">
        <v>11</v>
      </c>
      <c r="E1310" s="262" t="s">
        <v>12</v>
      </c>
      <c r="F1310" s="262"/>
      <c r="G1310" s="80" t="s">
        <v>13</v>
      </c>
      <c r="H1310" s="79" t="s">
        <v>14</v>
      </c>
      <c r="I1310" s="79" t="s">
        <v>1550</v>
      </c>
      <c r="J1310" s="79" t="s">
        <v>1551</v>
      </c>
    </row>
    <row r="1311" spans="1:10" ht="25.5" x14ac:dyDescent="0.2">
      <c r="A1311" s="77" t="s">
        <v>15</v>
      </c>
      <c r="B1311" s="5" t="s">
        <v>1167</v>
      </c>
      <c r="C1311" s="77" t="s">
        <v>22</v>
      </c>
      <c r="D1311" s="77" t="s">
        <v>1168</v>
      </c>
      <c r="E1311" s="263" t="s">
        <v>24</v>
      </c>
      <c r="F1311" s="263"/>
      <c r="G1311" s="6" t="s">
        <v>25</v>
      </c>
      <c r="H1311" s="7">
        <v>1</v>
      </c>
      <c r="I1311" s="8"/>
      <c r="J1311" s="8">
        <f>SUM(J1312)</f>
        <v>0.26</v>
      </c>
    </row>
    <row r="1312" spans="1:10" ht="15" thickBot="1" x14ac:dyDescent="0.25">
      <c r="A1312" s="75" t="s">
        <v>38</v>
      </c>
      <c r="B1312" s="14" t="s">
        <v>1169</v>
      </c>
      <c r="C1312" s="75" t="s">
        <v>22</v>
      </c>
      <c r="D1312" s="75" t="s">
        <v>1170</v>
      </c>
      <c r="E1312" s="265" t="s">
        <v>124</v>
      </c>
      <c r="F1312" s="265"/>
      <c r="G1312" s="15" t="s">
        <v>25</v>
      </c>
      <c r="H1312" s="16">
        <v>9.4000000000000004E-3</v>
      </c>
      <c r="I1312" s="17">
        <v>27.75</v>
      </c>
      <c r="J1312" s="17">
        <f t="shared" ref="J1312" si="148">TRUNC(H1312*I1312,2)</f>
        <v>0.26</v>
      </c>
    </row>
    <row r="1313" spans="1:10" ht="15" thickTop="1" x14ac:dyDescent="0.2">
      <c r="A1313" s="13"/>
      <c r="B1313" s="13"/>
      <c r="C1313" s="13"/>
      <c r="D1313" s="13"/>
      <c r="E1313" s="13"/>
      <c r="F1313" s="13"/>
      <c r="G1313" s="13"/>
      <c r="H1313" s="13"/>
      <c r="I1313" s="13"/>
      <c r="J1313" s="13"/>
    </row>
    <row r="1314" spans="1:10" ht="15" x14ac:dyDescent="0.2">
      <c r="A1314" s="76"/>
      <c r="B1314" s="79" t="s">
        <v>9</v>
      </c>
      <c r="C1314" s="76" t="s">
        <v>10</v>
      </c>
      <c r="D1314" s="76" t="s">
        <v>11</v>
      </c>
      <c r="E1314" s="262" t="s">
        <v>12</v>
      </c>
      <c r="F1314" s="262"/>
      <c r="G1314" s="80" t="s">
        <v>13</v>
      </c>
      <c r="H1314" s="79" t="s">
        <v>14</v>
      </c>
      <c r="I1314" s="79" t="s">
        <v>1550</v>
      </c>
      <c r="J1314" s="79" t="s">
        <v>1551</v>
      </c>
    </row>
    <row r="1315" spans="1:10" ht="25.5" x14ac:dyDescent="0.2">
      <c r="A1315" s="77" t="s">
        <v>15</v>
      </c>
      <c r="B1315" s="5" t="s">
        <v>1171</v>
      </c>
      <c r="C1315" s="77" t="s">
        <v>22</v>
      </c>
      <c r="D1315" s="77" t="s">
        <v>1172</v>
      </c>
      <c r="E1315" s="263" t="s">
        <v>24</v>
      </c>
      <c r="F1315" s="263"/>
      <c r="G1315" s="6" t="s">
        <v>25</v>
      </c>
      <c r="H1315" s="7">
        <v>1</v>
      </c>
      <c r="I1315" s="8"/>
      <c r="J1315" s="8">
        <f>SUM(J1316)</f>
        <v>0.24</v>
      </c>
    </row>
    <row r="1316" spans="1:10" ht="15" thickBot="1" x14ac:dyDescent="0.25">
      <c r="A1316" s="75" t="s">
        <v>38</v>
      </c>
      <c r="B1316" s="14" t="s">
        <v>1173</v>
      </c>
      <c r="C1316" s="75" t="s">
        <v>22</v>
      </c>
      <c r="D1316" s="75" t="s">
        <v>1174</v>
      </c>
      <c r="E1316" s="265" t="s">
        <v>124</v>
      </c>
      <c r="F1316" s="265"/>
      <c r="G1316" s="15" t="s">
        <v>25</v>
      </c>
      <c r="H1316" s="16">
        <v>6.7000000000000002E-3</v>
      </c>
      <c r="I1316" s="17">
        <v>36.24</v>
      </c>
      <c r="J1316" s="17">
        <f t="shared" ref="J1316" si="149">TRUNC(H1316*I1316,2)</f>
        <v>0.24</v>
      </c>
    </row>
    <row r="1317" spans="1:10" ht="15" thickTop="1" x14ac:dyDescent="0.2">
      <c r="A1317" s="13"/>
      <c r="B1317" s="13"/>
      <c r="C1317" s="13"/>
      <c r="D1317" s="13"/>
      <c r="E1317" s="13"/>
      <c r="F1317" s="13"/>
      <c r="G1317" s="13"/>
      <c r="H1317" s="13"/>
      <c r="I1317" s="13"/>
      <c r="J1317" s="13"/>
    </row>
    <row r="1318" spans="1:10" ht="15" x14ac:dyDescent="0.2">
      <c r="A1318" s="76"/>
      <c r="B1318" s="79" t="s">
        <v>9</v>
      </c>
      <c r="C1318" s="76" t="s">
        <v>10</v>
      </c>
      <c r="D1318" s="76" t="s">
        <v>11</v>
      </c>
      <c r="E1318" s="262" t="s">
        <v>12</v>
      </c>
      <c r="F1318" s="262"/>
      <c r="G1318" s="80" t="s">
        <v>13</v>
      </c>
      <c r="H1318" s="79" t="s">
        <v>14</v>
      </c>
      <c r="I1318" s="79" t="s">
        <v>1550</v>
      </c>
      <c r="J1318" s="79" t="s">
        <v>1551</v>
      </c>
    </row>
    <row r="1319" spans="1:10" ht="25.5" x14ac:dyDescent="0.2">
      <c r="A1319" s="77" t="s">
        <v>15</v>
      </c>
      <c r="B1319" s="5" t="s">
        <v>1175</v>
      </c>
      <c r="C1319" s="77" t="s">
        <v>22</v>
      </c>
      <c r="D1319" s="77" t="s">
        <v>1176</v>
      </c>
      <c r="E1319" s="263" t="s">
        <v>24</v>
      </c>
      <c r="F1319" s="263"/>
      <c r="G1319" s="6" t="s">
        <v>25</v>
      </c>
      <c r="H1319" s="7">
        <v>1</v>
      </c>
      <c r="I1319" s="8"/>
      <c r="J1319" s="8">
        <f>SUM(J1320)</f>
        <v>0.15</v>
      </c>
    </row>
    <row r="1320" spans="1:10" ht="15" thickBot="1" x14ac:dyDescent="0.25">
      <c r="A1320" s="75" t="s">
        <v>38</v>
      </c>
      <c r="B1320" s="14" t="s">
        <v>1177</v>
      </c>
      <c r="C1320" s="75" t="s">
        <v>22</v>
      </c>
      <c r="D1320" s="75" t="s">
        <v>1178</v>
      </c>
      <c r="E1320" s="265" t="s">
        <v>124</v>
      </c>
      <c r="F1320" s="265"/>
      <c r="G1320" s="15" t="s">
        <v>25</v>
      </c>
      <c r="H1320" s="16">
        <v>1.2E-2</v>
      </c>
      <c r="I1320" s="17">
        <v>12.99</v>
      </c>
      <c r="J1320" s="17">
        <f t="shared" ref="J1320" si="150">TRUNC(H1320*I1320,2)</f>
        <v>0.15</v>
      </c>
    </row>
    <row r="1321" spans="1:10" ht="15" thickTop="1" x14ac:dyDescent="0.2">
      <c r="A1321" s="13"/>
      <c r="B1321" s="13"/>
      <c r="C1321" s="13"/>
      <c r="D1321" s="13"/>
      <c r="E1321" s="13"/>
      <c r="F1321" s="13"/>
      <c r="G1321" s="13"/>
      <c r="H1321" s="13"/>
      <c r="I1321" s="13"/>
      <c r="J1321" s="13"/>
    </row>
    <row r="1322" spans="1:10" ht="15" x14ac:dyDescent="0.2">
      <c r="A1322" s="76"/>
      <c r="B1322" s="79" t="s">
        <v>9</v>
      </c>
      <c r="C1322" s="76" t="s">
        <v>10</v>
      </c>
      <c r="D1322" s="76" t="s">
        <v>11</v>
      </c>
      <c r="E1322" s="262" t="s">
        <v>12</v>
      </c>
      <c r="F1322" s="262"/>
      <c r="G1322" s="80" t="s">
        <v>13</v>
      </c>
      <c r="H1322" s="79" t="s">
        <v>14</v>
      </c>
      <c r="I1322" s="79" t="s">
        <v>1550</v>
      </c>
      <c r="J1322" s="79" t="s">
        <v>1551</v>
      </c>
    </row>
    <row r="1323" spans="1:10" ht="25.5" x14ac:dyDescent="0.2">
      <c r="A1323" s="77" t="s">
        <v>15</v>
      </c>
      <c r="B1323" s="5" t="s">
        <v>1179</v>
      </c>
      <c r="C1323" s="77" t="s">
        <v>48</v>
      </c>
      <c r="D1323" s="77" t="s">
        <v>1180</v>
      </c>
      <c r="E1323" s="263" t="s">
        <v>50</v>
      </c>
      <c r="F1323" s="263"/>
      <c r="G1323" s="6" t="s">
        <v>930</v>
      </c>
      <c r="H1323" s="7">
        <v>1</v>
      </c>
      <c r="I1323" s="8">
        <f>TRUNC(J1336,2)</f>
        <v>30.75</v>
      </c>
      <c r="J1323" s="8">
        <f>+I1323</f>
        <v>30.75</v>
      </c>
    </row>
    <row r="1324" spans="1:10" ht="15" x14ac:dyDescent="0.2">
      <c r="A1324" s="262" t="s">
        <v>52</v>
      </c>
      <c r="B1324" s="255" t="s">
        <v>9</v>
      </c>
      <c r="C1324" s="262" t="s">
        <v>10</v>
      </c>
      <c r="D1324" s="262" t="s">
        <v>53</v>
      </c>
      <c r="E1324" s="255" t="s">
        <v>54</v>
      </c>
      <c r="F1324" s="264" t="s">
        <v>55</v>
      </c>
      <c r="G1324" s="255"/>
      <c r="H1324" s="264" t="s">
        <v>56</v>
      </c>
      <c r="I1324" s="255"/>
      <c r="J1324" s="255" t="s">
        <v>57</v>
      </c>
    </row>
    <row r="1325" spans="1:10" ht="15" x14ac:dyDescent="0.2">
      <c r="A1325" s="255"/>
      <c r="B1325" s="255"/>
      <c r="C1325" s="255"/>
      <c r="D1325" s="255"/>
      <c r="E1325" s="255"/>
      <c r="F1325" s="79" t="s">
        <v>58</v>
      </c>
      <c r="G1325" s="79" t="s">
        <v>59</v>
      </c>
      <c r="H1325" s="79" t="s">
        <v>58</v>
      </c>
      <c r="I1325" s="79" t="s">
        <v>59</v>
      </c>
      <c r="J1325" s="255"/>
    </row>
    <row r="1326" spans="1:10" x14ac:dyDescent="0.2">
      <c r="A1326" s="75" t="s">
        <v>38</v>
      </c>
      <c r="B1326" s="14" t="s">
        <v>1181</v>
      </c>
      <c r="C1326" s="75" t="s">
        <v>48</v>
      </c>
      <c r="D1326" s="75" t="s">
        <v>1182</v>
      </c>
      <c r="E1326" s="16">
        <v>1</v>
      </c>
      <c r="F1326" s="17">
        <v>1</v>
      </c>
      <c r="G1326" s="17">
        <v>0</v>
      </c>
      <c r="H1326" s="81">
        <v>251.6891</v>
      </c>
      <c r="I1326" s="81">
        <v>75.114599999999996</v>
      </c>
      <c r="J1326" s="81">
        <f>+E1326*(F1326*H1326+G1326*I1326)</f>
        <v>251.6891</v>
      </c>
    </row>
    <row r="1327" spans="1:10" x14ac:dyDescent="0.2">
      <c r="A1327" s="256"/>
      <c r="B1327" s="256"/>
      <c r="C1327" s="256"/>
      <c r="D1327" s="256"/>
      <c r="E1327" s="256"/>
      <c r="F1327" s="256"/>
      <c r="G1327" s="256" t="s">
        <v>62</v>
      </c>
      <c r="H1327" s="256"/>
      <c r="I1327" s="256"/>
      <c r="J1327" s="18">
        <f>+J1326</f>
        <v>251.6891</v>
      </c>
    </row>
    <row r="1328" spans="1:10" ht="15" x14ac:dyDescent="0.2">
      <c r="A1328" s="76" t="s">
        <v>123</v>
      </c>
      <c r="B1328" s="79" t="s">
        <v>9</v>
      </c>
      <c r="C1328" s="76" t="s">
        <v>10</v>
      </c>
      <c r="D1328" s="76" t="s">
        <v>124</v>
      </c>
      <c r="E1328" s="79" t="s">
        <v>54</v>
      </c>
      <c r="F1328" s="255" t="s">
        <v>125</v>
      </c>
      <c r="G1328" s="255"/>
      <c r="H1328" s="255"/>
      <c r="I1328" s="255"/>
      <c r="J1328" s="79" t="s">
        <v>57</v>
      </c>
    </row>
    <row r="1329" spans="1:10" x14ac:dyDescent="0.2">
      <c r="A1329" s="75" t="s">
        <v>38</v>
      </c>
      <c r="B1329" s="14" t="s">
        <v>126</v>
      </c>
      <c r="C1329" s="75" t="s">
        <v>48</v>
      </c>
      <c r="D1329" s="75" t="s">
        <v>127</v>
      </c>
      <c r="E1329" s="16">
        <v>6</v>
      </c>
      <c r="F1329" s="75"/>
      <c r="G1329" s="75"/>
      <c r="H1329" s="75"/>
      <c r="I1329" s="81">
        <v>18.741099999999999</v>
      </c>
      <c r="J1329" s="81">
        <f>+I1329*E1329</f>
        <v>112.44659999999999</v>
      </c>
    </row>
    <row r="1330" spans="1:10" x14ac:dyDescent="0.2">
      <c r="A1330" s="256"/>
      <c r="B1330" s="256"/>
      <c r="C1330" s="256"/>
      <c r="D1330" s="256"/>
      <c r="E1330" s="256"/>
      <c r="F1330" s="256"/>
      <c r="G1330" s="256" t="s">
        <v>128</v>
      </c>
      <c r="H1330" s="256"/>
      <c r="I1330" s="256"/>
      <c r="J1330" s="18">
        <f>+J1329</f>
        <v>112.44659999999999</v>
      </c>
    </row>
    <row r="1331" spans="1:10" x14ac:dyDescent="0.2">
      <c r="A1331" s="256"/>
      <c r="B1331" s="256"/>
      <c r="C1331" s="256"/>
      <c r="D1331" s="256"/>
      <c r="E1331" s="256"/>
      <c r="F1331" s="256"/>
      <c r="G1331" s="256" t="s">
        <v>129</v>
      </c>
      <c r="H1331" s="256"/>
      <c r="I1331" s="256"/>
      <c r="J1331" s="18">
        <v>0</v>
      </c>
    </row>
    <row r="1332" spans="1:10" x14ac:dyDescent="0.2">
      <c r="A1332" s="256"/>
      <c r="B1332" s="256"/>
      <c r="C1332" s="256"/>
      <c r="D1332" s="256"/>
      <c r="E1332" s="256"/>
      <c r="F1332" s="256"/>
      <c r="G1332" s="256" t="s">
        <v>63</v>
      </c>
      <c r="H1332" s="256"/>
      <c r="I1332" s="256"/>
      <c r="J1332" s="18">
        <f>+J1330+J1327</f>
        <v>364.13569999999999</v>
      </c>
    </row>
    <row r="1333" spans="1:10" x14ac:dyDescent="0.2">
      <c r="A1333" s="256"/>
      <c r="B1333" s="256"/>
      <c r="C1333" s="256"/>
      <c r="D1333" s="256"/>
      <c r="E1333" s="256"/>
      <c r="F1333" s="256"/>
      <c r="G1333" s="256" t="s">
        <v>64</v>
      </c>
      <c r="H1333" s="256"/>
      <c r="I1333" s="256"/>
      <c r="J1333" s="18">
        <v>0</v>
      </c>
    </row>
    <row r="1334" spans="1:10" x14ac:dyDescent="0.2">
      <c r="A1334" s="256"/>
      <c r="B1334" s="256"/>
      <c r="C1334" s="256"/>
      <c r="D1334" s="256"/>
      <c r="E1334" s="256"/>
      <c r="F1334" s="256"/>
      <c r="G1334" s="256" t="s">
        <v>65</v>
      </c>
      <c r="H1334" s="256"/>
      <c r="I1334" s="256"/>
      <c r="J1334" s="18">
        <v>0</v>
      </c>
    </row>
    <row r="1335" spans="1:10" x14ac:dyDescent="0.2">
      <c r="A1335" s="256"/>
      <c r="B1335" s="256"/>
      <c r="C1335" s="256"/>
      <c r="D1335" s="256"/>
      <c r="E1335" s="256"/>
      <c r="F1335" s="256"/>
      <c r="G1335" s="256" t="s">
        <v>66</v>
      </c>
      <c r="H1335" s="256"/>
      <c r="I1335" s="256"/>
      <c r="J1335" s="18">
        <v>11.84</v>
      </c>
    </row>
    <row r="1336" spans="1:10" ht="15" thickBot="1" x14ac:dyDescent="0.25">
      <c r="A1336" s="256"/>
      <c r="B1336" s="256"/>
      <c r="C1336" s="256"/>
      <c r="D1336" s="256"/>
      <c r="E1336" s="256"/>
      <c r="F1336" s="256"/>
      <c r="G1336" s="256" t="s">
        <v>67</v>
      </c>
      <c r="H1336" s="256"/>
      <c r="I1336" s="256"/>
      <c r="J1336" s="18">
        <f>+J1332/J1335</f>
        <v>30.754704391891892</v>
      </c>
    </row>
    <row r="1337" spans="1:10" ht="15" thickTop="1" x14ac:dyDescent="0.2">
      <c r="A1337" s="13"/>
      <c r="B1337" s="13"/>
      <c r="C1337" s="13"/>
      <c r="D1337" s="13"/>
      <c r="E1337" s="13"/>
      <c r="F1337" s="13"/>
      <c r="G1337" s="13"/>
      <c r="H1337" s="13"/>
      <c r="I1337" s="13"/>
      <c r="J1337" s="13"/>
    </row>
    <row r="1338" spans="1:10" ht="15" x14ac:dyDescent="0.2">
      <c r="A1338" s="76"/>
      <c r="B1338" s="79" t="s">
        <v>9</v>
      </c>
      <c r="C1338" s="76" t="s">
        <v>10</v>
      </c>
      <c r="D1338" s="76" t="s">
        <v>11</v>
      </c>
      <c r="E1338" s="262" t="s">
        <v>12</v>
      </c>
      <c r="F1338" s="262"/>
      <c r="G1338" s="80" t="s">
        <v>13</v>
      </c>
      <c r="H1338" s="79" t="s">
        <v>14</v>
      </c>
      <c r="I1338" s="79" t="s">
        <v>1550</v>
      </c>
      <c r="J1338" s="79" t="s">
        <v>1551</v>
      </c>
    </row>
    <row r="1339" spans="1:10" x14ac:dyDescent="0.2">
      <c r="A1339" s="77" t="s">
        <v>15</v>
      </c>
      <c r="B1339" s="5" t="s">
        <v>416</v>
      </c>
      <c r="C1339" s="77" t="s">
        <v>70</v>
      </c>
      <c r="D1339" s="77" t="s">
        <v>417</v>
      </c>
      <c r="E1339" s="263" t="s">
        <v>418</v>
      </c>
      <c r="F1339" s="263"/>
      <c r="G1339" s="6" t="s">
        <v>133</v>
      </c>
      <c r="H1339" s="7">
        <v>1</v>
      </c>
      <c r="I1339" s="8"/>
      <c r="J1339" s="8">
        <v>15.74</v>
      </c>
    </row>
    <row r="1340" spans="1:10" ht="25.5" x14ac:dyDescent="0.2">
      <c r="A1340" s="78" t="s">
        <v>20</v>
      </c>
      <c r="B1340" s="9" t="s">
        <v>277</v>
      </c>
      <c r="C1340" s="78" t="s">
        <v>70</v>
      </c>
      <c r="D1340" s="78" t="s">
        <v>278</v>
      </c>
      <c r="E1340" s="261" t="s">
        <v>275</v>
      </c>
      <c r="F1340" s="261"/>
      <c r="G1340" s="10" t="s">
        <v>276</v>
      </c>
      <c r="H1340" s="11">
        <v>1</v>
      </c>
      <c r="I1340" s="12">
        <v>3.63</v>
      </c>
      <c r="J1340" s="12">
        <f t="shared" ref="J1340:J1341" si="151">TRUNC(H1340*I1340,2)</f>
        <v>3.63</v>
      </c>
    </row>
    <row r="1341" spans="1:10" ht="15" thickBot="1" x14ac:dyDescent="0.25">
      <c r="A1341" s="75" t="s">
        <v>38</v>
      </c>
      <c r="B1341" s="14" t="s">
        <v>283</v>
      </c>
      <c r="C1341" s="75" t="s">
        <v>22</v>
      </c>
      <c r="D1341" s="75" t="s">
        <v>284</v>
      </c>
      <c r="E1341" s="265" t="s">
        <v>124</v>
      </c>
      <c r="F1341" s="265"/>
      <c r="G1341" s="15" t="s">
        <v>25</v>
      </c>
      <c r="H1341" s="16">
        <v>1</v>
      </c>
      <c r="I1341" s="17">
        <v>12.11</v>
      </c>
      <c r="J1341" s="17">
        <f t="shared" si="151"/>
        <v>12.11</v>
      </c>
    </row>
    <row r="1342" spans="1:10" ht="15" thickTop="1" x14ac:dyDescent="0.2">
      <c r="A1342" s="13"/>
      <c r="B1342" s="13"/>
      <c r="C1342" s="13"/>
      <c r="D1342" s="13"/>
      <c r="E1342" s="13"/>
      <c r="F1342" s="13"/>
      <c r="G1342" s="13"/>
      <c r="H1342" s="13"/>
      <c r="I1342" s="13"/>
      <c r="J1342" s="13"/>
    </row>
    <row r="1343" spans="1:10" ht="15" x14ac:dyDescent="0.2">
      <c r="A1343" s="76"/>
      <c r="B1343" s="79" t="s">
        <v>9</v>
      </c>
      <c r="C1343" s="76" t="s">
        <v>10</v>
      </c>
      <c r="D1343" s="76" t="s">
        <v>11</v>
      </c>
      <c r="E1343" s="262" t="s">
        <v>12</v>
      </c>
      <c r="F1343" s="262"/>
      <c r="G1343" s="80" t="s">
        <v>13</v>
      </c>
      <c r="H1343" s="79" t="s">
        <v>14</v>
      </c>
      <c r="I1343" s="79" t="s">
        <v>1550</v>
      </c>
      <c r="J1343" s="79" t="s">
        <v>1551</v>
      </c>
    </row>
    <row r="1344" spans="1:10" ht="25.5" x14ac:dyDescent="0.2">
      <c r="A1344" s="77" t="s">
        <v>15</v>
      </c>
      <c r="B1344" s="5">
        <v>1107892</v>
      </c>
      <c r="C1344" s="77" t="s">
        <v>48</v>
      </c>
      <c r="D1344" s="77" t="s">
        <v>174</v>
      </c>
      <c r="E1344" s="263" t="s">
        <v>50</v>
      </c>
      <c r="F1344" s="263"/>
      <c r="G1344" s="6" t="s">
        <v>133</v>
      </c>
      <c r="H1344" s="7">
        <v>1</v>
      </c>
      <c r="I1344" s="8">
        <f>+J1362+J1369+J1376</f>
        <v>433.21416791026928</v>
      </c>
      <c r="J1344" s="8">
        <f>+I1344</f>
        <v>433.21416791026928</v>
      </c>
    </row>
    <row r="1345" spans="1:10" ht="15" x14ac:dyDescent="0.2">
      <c r="A1345" s="262" t="s">
        <v>52</v>
      </c>
      <c r="B1345" s="255" t="s">
        <v>9</v>
      </c>
      <c r="C1345" s="262" t="s">
        <v>10</v>
      </c>
      <c r="D1345" s="262" t="s">
        <v>53</v>
      </c>
      <c r="E1345" s="255" t="s">
        <v>54</v>
      </c>
      <c r="F1345" s="264" t="s">
        <v>55</v>
      </c>
      <c r="G1345" s="255"/>
      <c r="H1345" s="264" t="s">
        <v>56</v>
      </c>
      <c r="I1345" s="255"/>
      <c r="J1345" s="255" t="s">
        <v>57</v>
      </c>
    </row>
    <row r="1346" spans="1:10" ht="15" x14ac:dyDescent="0.2">
      <c r="A1346" s="255"/>
      <c r="B1346" s="255"/>
      <c r="C1346" s="255"/>
      <c r="D1346" s="255"/>
      <c r="E1346" s="255"/>
      <c r="F1346" s="79" t="s">
        <v>58</v>
      </c>
      <c r="G1346" s="79" t="s">
        <v>59</v>
      </c>
      <c r="H1346" s="79" t="s">
        <v>58</v>
      </c>
      <c r="I1346" s="79" t="s">
        <v>59</v>
      </c>
      <c r="J1346" s="255"/>
    </row>
    <row r="1347" spans="1:10" x14ac:dyDescent="0.2">
      <c r="A1347" s="75" t="s">
        <v>38</v>
      </c>
      <c r="B1347" s="14" t="s">
        <v>1183</v>
      </c>
      <c r="C1347" s="75" t="s">
        <v>48</v>
      </c>
      <c r="D1347" s="75" t="s">
        <v>1184</v>
      </c>
      <c r="E1347" s="16">
        <v>1</v>
      </c>
      <c r="F1347" s="17">
        <v>1</v>
      </c>
      <c r="G1347" s="17">
        <v>0</v>
      </c>
      <c r="H1347" s="81">
        <v>1.5392999999999999</v>
      </c>
      <c r="I1347" s="81">
        <v>1.0341</v>
      </c>
      <c r="J1347" s="81">
        <f>+E1347*(F1347*H1347+G1347*I1347)</f>
        <v>1.5392999999999999</v>
      </c>
    </row>
    <row r="1348" spans="1:10" x14ac:dyDescent="0.2">
      <c r="A1348" s="75" t="s">
        <v>38</v>
      </c>
      <c r="B1348" s="14" t="s">
        <v>1185</v>
      </c>
      <c r="C1348" s="75" t="s">
        <v>48</v>
      </c>
      <c r="D1348" s="75" t="s">
        <v>1186</v>
      </c>
      <c r="E1348" s="16">
        <v>1</v>
      </c>
      <c r="F1348" s="17">
        <v>1</v>
      </c>
      <c r="G1348" s="17">
        <v>0</v>
      </c>
      <c r="H1348" s="81">
        <v>52.9754</v>
      </c>
      <c r="I1348" s="81">
        <v>29.721399999999999</v>
      </c>
      <c r="J1348" s="81">
        <f t="shared" ref="J1348:J1351" si="152">+E1348*(F1348*H1348+G1348*I1348)</f>
        <v>52.9754</v>
      </c>
    </row>
    <row r="1349" spans="1:10" x14ac:dyDescent="0.2">
      <c r="A1349" s="75" t="s">
        <v>38</v>
      </c>
      <c r="B1349" s="14" t="s">
        <v>1187</v>
      </c>
      <c r="C1349" s="75" t="s">
        <v>48</v>
      </c>
      <c r="D1349" s="75" t="s">
        <v>1188</v>
      </c>
      <c r="E1349" s="16">
        <v>1</v>
      </c>
      <c r="F1349" s="17">
        <v>1</v>
      </c>
      <c r="G1349" s="17">
        <v>0</v>
      </c>
      <c r="H1349" s="81">
        <v>4.0998000000000001</v>
      </c>
      <c r="I1349" s="81">
        <v>0.2253</v>
      </c>
      <c r="J1349" s="81">
        <f t="shared" si="152"/>
        <v>4.0998000000000001</v>
      </c>
    </row>
    <row r="1350" spans="1:10" x14ac:dyDescent="0.2">
      <c r="A1350" s="75" t="s">
        <v>38</v>
      </c>
      <c r="B1350" s="14" t="s">
        <v>1189</v>
      </c>
      <c r="C1350" s="75" t="s">
        <v>48</v>
      </c>
      <c r="D1350" s="75" t="s">
        <v>1190</v>
      </c>
      <c r="E1350" s="16">
        <v>4</v>
      </c>
      <c r="F1350" s="17">
        <v>0.9</v>
      </c>
      <c r="G1350" s="17">
        <v>0.1</v>
      </c>
      <c r="H1350" s="81">
        <v>0.65369999999999995</v>
      </c>
      <c r="I1350" s="81">
        <v>0.44440000000000002</v>
      </c>
      <c r="J1350" s="81">
        <f t="shared" si="152"/>
        <v>2.5310800000000002</v>
      </c>
    </row>
    <row r="1351" spans="1:10" x14ac:dyDescent="0.2">
      <c r="A1351" s="75" t="s">
        <v>38</v>
      </c>
      <c r="B1351" s="14" t="s">
        <v>1191</v>
      </c>
      <c r="C1351" s="75" t="s">
        <v>48</v>
      </c>
      <c r="D1351" s="75" t="s">
        <v>1192</v>
      </c>
      <c r="E1351" s="16">
        <v>3</v>
      </c>
      <c r="F1351" s="17">
        <v>0.41</v>
      </c>
      <c r="G1351" s="17">
        <v>0.59</v>
      </c>
      <c r="H1351" s="81">
        <v>1.4314</v>
      </c>
      <c r="I1351" s="81">
        <v>0.97309999999999997</v>
      </c>
      <c r="J1351" s="81">
        <f t="shared" si="152"/>
        <v>3.483009</v>
      </c>
    </row>
    <row r="1352" spans="1:10" x14ac:dyDescent="0.2">
      <c r="A1352" s="256"/>
      <c r="B1352" s="256"/>
      <c r="C1352" s="256"/>
      <c r="D1352" s="256"/>
      <c r="E1352" s="256"/>
      <c r="F1352" s="256"/>
      <c r="G1352" s="256" t="s">
        <v>62</v>
      </c>
      <c r="H1352" s="256"/>
      <c r="I1352" s="256"/>
      <c r="J1352" s="18">
        <f>SUM(J1347:J1351)</f>
        <v>64.628589000000005</v>
      </c>
    </row>
    <row r="1353" spans="1:10" ht="15" x14ac:dyDescent="0.2">
      <c r="A1353" s="76" t="s">
        <v>123</v>
      </c>
      <c r="B1353" s="79" t="s">
        <v>9</v>
      </c>
      <c r="C1353" s="76" t="s">
        <v>10</v>
      </c>
      <c r="D1353" s="76" t="s">
        <v>124</v>
      </c>
      <c r="E1353" s="79" t="s">
        <v>54</v>
      </c>
      <c r="F1353" s="255" t="s">
        <v>125</v>
      </c>
      <c r="G1353" s="255"/>
      <c r="H1353" s="255"/>
      <c r="I1353" s="255"/>
      <c r="J1353" s="79" t="s">
        <v>57</v>
      </c>
    </row>
    <row r="1354" spans="1:10" x14ac:dyDescent="0.2">
      <c r="A1354" s="75" t="s">
        <v>38</v>
      </c>
      <c r="B1354" s="14" t="s">
        <v>1193</v>
      </c>
      <c r="C1354" s="75" t="s">
        <v>48</v>
      </c>
      <c r="D1354" s="75" t="s">
        <v>1194</v>
      </c>
      <c r="E1354" s="16">
        <v>1</v>
      </c>
      <c r="F1354" s="75"/>
      <c r="G1354" s="75"/>
      <c r="H1354" s="75"/>
      <c r="I1354" s="81">
        <v>26.303699999999999</v>
      </c>
      <c r="J1354" s="81">
        <f>+I1354*E1354</f>
        <v>26.303699999999999</v>
      </c>
    </row>
    <row r="1355" spans="1:10" x14ac:dyDescent="0.2">
      <c r="A1355" s="75" t="s">
        <v>38</v>
      </c>
      <c r="B1355" s="14" t="s">
        <v>126</v>
      </c>
      <c r="C1355" s="75" t="s">
        <v>48</v>
      </c>
      <c r="D1355" s="75" t="s">
        <v>127</v>
      </c>
      <c r="E1355" s="16">
        <v>9</v>
      </c>
      <c r="F1355" s="75"/>
      <c r="G1355" s="75"/>
      <c r="H1355" s="75"/>
      <c r="I1355" s="81">
        <v>18.741099999999999</v>
      </c>
      <c r="J1355" s="81">
        <f>+I1355*E1355</f>
        <v>168.66989999999998</v>
      </c>
    </row>
    <row r="1356" spans="1:10" x14ac:dyDescent="0.2">
      <c r="A1356" s="256"/>
      <c r="B1356" s="256"/>
      <c r="C1356" s="256"/>
      <c r="D1356" s="256"/>
      <c r="E1356" s="256"/>
      <c r="F1356" s="256"/>
      <c r="G1356" s="256" t="s">
        <v>128</v>
      </c>
      <c r="H1356" s="256"/>
      <c r="I1356" s="256"/>
      <c r="J1356" s="18">
        <f>SUM(J1354:J1355)</f>
        <v>194.97359999999998</v>
      </c>
    </row>
    <row r="1357" spans="1:10" x14ac:dyDescent="0.2">
      <c r="A1357" s="256"/>
      <c r="B1357" s="256"/>
      <c r="C1357" s="256"/>
      <c r="D1357" s="256"/>
      <c r="E1357" s="256"/>
      <c r="F1357" s="256"/>
      <c r="G1357" s="256" t="s">
        <v>129</v>
      </c>
      <c r="H1357" s="256"/>
      <c r="I1357" s="256"/>
      <c r="J1357" s="18">
        <v>0</v>
      </c>
    </row>
    <row r="1358" spans="1:10" x14ac:dyDescent="0.2">
      <c r="A1358" s="256"/>
      <c r="B1358" s="256"/>
      <c r="C1358" s="256"/>
      <c r="D1358" s="256"/>
      <c r="E1358" s="256"/>
      <c r="F1358" s="256"/>
      <c r="G1358" s="256" t="s">
        <v>63</v>
      </c>
      <c r="H1358" s="256"/>
      <c r="I1358" s="256"/>
      <c r="J1358" s="18">
        <f>+J1356+J1352</f>
        <v>259.60218899999995</v>
      </c>
    </row>
    <row r="1359" spans="1:10" x14ac:dyDescent="0.2">
      <c r="A1359" s="256"/>
      <c r="B1359" s="256"/>
      <c r="C1359" s="256"/>
      <c r="D1359" s="256"/>
      <c r="E1359" s="256"/>
      <c r="F1359" s="256"/>
      <c r="G1359" s="256" t="s">
        <v>64</v>
      </c>
      <c r="H1359" s="256"/>
      <c r="I1359" s="256"/>
      <c r="J1359" s="18">
        <v>0</v>
      </c>
    </row>
    <row r="1360" spans="1:10" x14ac:dyDescent="0.2">
      <c r="A1360" s="256"/>
      <c r="B1360" s="256"/>
      <c r="C1360" s="256"/>
      <c r="D1360" s="256"/>
      <c r="E1360" s="256"/>
      <c r="F1360" s="256"/>
      <c r="G1360" s="256" t="s">
        <v>65</v>
      </c>
      <c r="H1360" s="256"/>
      <c r="I1360" s="256"/>
      <c r="J1360" s="18">
        <v>0</v>
      </c>
    </row>
    <row r="1361" spans="1:10" x14ac:dyDescent="0.2">
      <c r="A1361" s="256"/>
      <c r="B1361" s="256"/>
      <c r="C1361" s="256"/>
      <c r="D1361" s="256"/>
      <c r="E1361" s="256"/>
      <c r="F1361" s="256"/>
      <c r="G1361" s="256" t="s">
        <v>66</v>
      </c>
      <c r="H1361" s="256"/>
      <c r="I1361" s="256"/>
      <c r="J1361" s="18">
        <v>3.9289999999999998</v>
      </c>
    </row>
    <row r="1362" spans="1:10" x14ac:dyDescent="0.2">
      <c r="A1362" s="256"/>
      <c r="B1362" s="256"/>
      <c r="C1362" s="256"/>
      <c r="D1362" s="256"/>
      <c r="E1362" s="256"/>
      <c r="F1362" s="256"/>
      <c r="G1362" s="256" t="s">
        <v>67</v>
      </c>
      <c r="H1362" s="256"/>
      <c r="I1362" s="256"/>
      <c r="J1362" s="18">
        <f>+J1358/J1361</f>
        <v>66.07334919826927</v>
      </c>
    </row>
    <row r="1363" spans="1:10" ht="15" x14ac:dyDescent="0.2">
      <c r="A1363" s="76" t="s">
        <v>1195</v>
      </c>
      <c r="B1363" s="79" t="s">
        <v>10</v>
      </c>
      <c r="C1363" s="76" t="s">
        <v>9</v>
      </c>
      <c r="D1363" s="76" t="s">
        <v>84</v>
      </c>
      <c r="E1363" s="79" t="s">
        <v>54</v>
      </c>
      <c r="F1363" s="79" t="s">
        <v>170</v>
      </c>
      <c r="G1363" s="255" t="s">
        <v>171</v>
      </c>
      <c r="H1363" s="255"/>
      <c r="I1363" s="255"/>
      <c r="J1363" s="79" t="s">
        <v>57</v>
      </c>
    </row>
    <row r="1364" spans="1:10" x14ac:dyDescent="0.2">
      <c r="A1364" s="75" t="s">
        <v>38</v>
      </c>
      <c r="B1364" s="14" t="s">
        <v>48</v>
      </c>
      <c r="C1364" s="75" t="s">
        <v>1196</v>
      </c>
      <c r="D1364" s="75" t="s">
        <v>1197</v>
      </c>
      <c r="E1364" s="16">
        <v>0.84645999999999999</v>
      </c>
      <c r="F1364" s="15" t="s">
        <v>176</v>
      </c>
      <c r="G1364" s="23"/>
      <c r="H1364" s="23"/>
      <c r="I1364" s="23">
        <v>5.5688000000000004</v>
      </c>
      <c r="J1364" s="81">
        <f>+I1364*E1364</f>
        <v>4.7137664480000003</v>
      </c>
    </row>
    <row r="1365" spans="1:10" x14ac:dyDescent="0.2">
      <c r="A1365" s="75" t="s">
        <v>38</v>
      </c>
      <c r="B1365" s="14" t="s">
        <v>48</v>
      </c>
      <c r="C1365" s="75" t="s">
        <v>1198</v>
      </c>
      <c r="D1365" s="75" t="s">
        <v>1199</v>
      </c>
      <c r="E1365" s="16">
        <v>0.63334000000000001</v>
      </c>
      <c r="F1365" s="15" t="s">
        <v>133</v>
      </c>
      <c r="G1365" s="23"/>
      <c r="H1365" s="23"/>
      <c r="I1365" s="23">
        <v>149.79839999999999</v>
      </c>
      <c r="J1365" s="81">
        <f t="shared" ref="J1365:J1368" si="153">+I1365*E1365</f>
        <v>94.873318655999995</v>
      </c>
    </row>
    <row r="1366" spans="1:10" x14ac:dyDescent="0.2">
      <c r="A1366" s="75" t="s">
        <v>38</v>
      </c>
      <c r="B1366" s="14" t="s">
        <v>48</v>
      </c>
      <c r="C1366" s="75" t="s">
        <v>1200</v>
      </c>
      <c r="D1366" s="75" t="s">
        <v>1201</v>
      </c>
      <c r="E1366" s="16">
        <v>0.36753999999999998</v>
      </c>
      <c r="F1366" s="15" t="s">
        <v>133</v>
      </c>
      <c r="G1366" s="23"/>
      <c r="H1366" s="23"/>
      <c r="I1366" s="23">
        <v>108.01430000000001</v>
      </c>
      <c r="J1366" s="81">
        <f t="shared" si="153"/>
        <v>39.699575822</v>
      </c>
    </row>
    <row r="1367" spans="1:10" x14ac:dyDescent="0.2">
      <c r="A1367" s="75" t="s">
        <v>38</v>
      </c>
      <c r="B1367" s="14" t="s">
        <v>48</v>
      </c>
      <c r="C1367" s="75" t="s">
        <v>1202</v>
      </c>
      <c r="D1367" s="75" t="s">
        <v>1203</v>
      </c>
      <c r="E1367" s="16">
        <v>0.36753999999999998</v>
      </c>
      <c r="F1367" s="15" t="s">
        <v>133</v>
      </c>
      <c r="G1367" s="23"/>
      <c r="H1367" s="23"/>
      <c r="I1367" s="23">
        <v>102.2576</v>
      </c>
      <c r="J1367" s="81">
        <f t="shared" si="153"/>
        <v>37.583758304</v>
      </c>
    </row>
    <row r="1368" spans="1:10" x14ac:dyDescent="0.2">
      <c r="A1368" s="75" t="s">
        <v>38</v>
      </c>
      <c r="B1368" s="14" t="s">
        <v>48</v>
      </c>
      <c r="C1368" s="75" t="s">
        <v>1204</v>
      </c>
      <c r="D1368" s="75" t="s">
        <v>1205</v>
      </c>
      <c r="E1368" s="16">
        <v>282.15206999999998</v>
      </c>
      <c r="F1368" s="15" t="s">
        <v>176</v>
      </c>
      <c r="G1368" s="23"/>
      <c r="H1368" s="23"/>
      <c r="I1368" s="23">
        <v>0.63260000000000005</v>
      </c>
      <c r="J1368" s="81">
        <f t="shared" si="153"/>
        <v>178.48939948200001</v>
      </c>
    </row>
    <row r="1369" spans="1:10" x14ac:dyDescent="0.2">
      <c r="A1369" s="256"/>
      <c r="B1369" s="256"/>
      <c r="C1369" s="256"/>
      <c r="D1369" s="256"/>
      <c r="E1369" s="256"/>
      <c r="F1369" s="256"/>
      <c r="G1369" s="256" t="s">
        <v>1206</v>
      </c>
      <c r="H1369" s="256"/>
      <c r="I1369" s="256"/>
      <c r="J1369" s="18">
        <f>SUM(J1364:J1368)</f>
        <v>355.35981871199999</v>
      </c>
    </row>
    <row r="1370" spans="1:10" ht="15" x14ac:dyDescent="0.2">
      <c r="A1370" s="76" t="s">
        <v>1207</v>
      </c>
      <c r="B1370" s="79" t="s">
        <v>10</v>
      </c>
      <c r="C1370" s="76" t="s">
        <v>38</v>
      </c>
      <c r="D1370" s="76" t="s">
        <v>1208</v>
      </c>
      <c r="E1370" s="79" t="s">
        <v>9</v>
      </c>
      <c r="F1370" s="79" t="s">
        <v>54</v>
      </c>
      <c r="G1370" s="80" t="s">
        <v>170</v>
      </c>
      <c r="H1370" s="255" t="s">
        <v>171</v>
      </c>
      <c r="I1370" s="255"/>
      <c r="J1370" s="79" t="s">
        <v>57</v>
      </c>
    </row>
    <row r="1371" spans="1:10" ht="25.5" x14ac:dyDescent="0.2">
      <c r="A1371" s="78" t="s">
        <v>1209</v>
      </c>
      <c r="B1371" s="9" t="s">
        <v>48</v>
      </c>
      <c r="C1371" s="78" t="s">
        <v>1196</v>
      </c>
      <c r="D1371" s="78" t="s">
        <v>1180</v>
      </c>
      <c r="E1371" s="9">
        <v>5914655</v>
      </c>
      <c r="F1371" s="11">
        <v>8.4999999999999995E-4</v>
      </c>
      <c r="G1371" s="10" t="s">
        <v>930</v>
      </c>
      <c r="H1371" s="22"/>
      <c r="I1371" s="22">
        <v>30.75</v>
      </c>
      <c r="J1371" s="21">
        <f>TRUNC(F1371*I1371,4)</f>
        <v>2.6100000000000002E-2</v>
      </c>
    </row>
    <row r="1372" spans="1:10" ht="25.5" x14ac:dyDescent="0.2">
      <c r="A1372" s="78" t="s">
        <v>1209</v>
      </c>
      <c r="B1372" s="9" t="s">
        <v>48</v>
      </c>
      <c r="C1372" s="78" t="s">
        <v>1198</v>
      </c>
      <c r="D1372" s="78" t="s">
        <v>929</v>
      </c>
      <c r="E1372" s="9">
        <v>5914647</v>
      </c>
      <c r="F1372" s="11">
        <v>0.95001000000000002</v>
      </c>
      <c r="G1372" s="10" t="s">
        <v>930</v>
      </c>
      <c r="H1372" s="22"/>
      <c r="I1372" s="22">
        <v>1.5</v>
      </c>
      <c r="J1372" s="21">
        <f t="shared" ref="J1372:J1375" si="154">TRUNC(F1372*I1372,4)</f>
        <v>1.425</v>
      </c>
    </row>
    <row r="1373" spans="1:10" ht="25.5" x14ac:dyDescent="0.2">
      <c r="A1373" s="78" t="s">
        <v>1209</v>
      </c>
      <c r="B1373" s="9" t="s">
        <v>48</v>
      </c>
      <c r="C1373" s="78" t="s">
        <v>1200</v>
      </c>
      <c r="D1373" s="78" t="s">
        <v>929</v>
      </c>
      <c r="E1373" s="9">
        <v>5914647</v>
      </c>
      <c r="F1373" s="11">
        <v>0.55130999999999997</v>
      </c>
      <c r="G1373" s="10" t="s">
        <v>930</v>
      </c>
      <c r="H1373" s="22"/>
      <c r="I1373" s="22">
        <v>1.5</v>
      </c>
      <c r="J1373" s="21">
        <f t="shared" si="154"/>
        <v>0.82689999999999997</v>
      </c>
    </row>
    <row r="1374" spans="1:10" ht="25.5" x14ac:dyDescent="0.2">
      <c r="A1374" s="78" t="s">
        <v>1209</v>
      </c>
      <c r="B1374" s="9" t="s">
        <v>48</v>
      </c>
      <c r="C1374" s="78" t="s">
        <v>1202</v>
      </c>
      <c r="D1374" s="78" t="s">
        <v>929</v>
      </c>
      <c r="E1374" s="9">
        <v>5914647</v>
      </c>
      <c r="F1374" s="11">
        <v>0.55130999999999997</v>
      </c>
      <c r="G1374" s="10" t="s">
        <v>930</v>
      </c>
      <c r="H1374" s="22"/>
      <c r="I1374" s="22">
        <v>1.5</v>
      </c>
      <c r="J1374" s="21">
        <f t="shared" si="154"/>
        <v>0.82689999999999997</v>
      </c>
    </row>
    <row r="1375" spans="1:10" ht="25.5" x14ac:dyDescent="0.2">
      <c r="A1375" s="78" t="s">
        <v>1209</v>
      </c>
      <c r="B1375" s="9" t="s">
        <v>48</v>
      </c>
      <c r="C1375" s="78" t="s">
        <v>1204</v>
      </c>
      <c r="D1375" s="78" t="s">
        <v>1180</v>
      </c>
      <c r="E1375" s="9">
        <v>5914655</v>
      </c>
      <c r="F1375" s="11">
        <v>0.28215000000000001</v>
      </c>
      <c r="G1375" s="10" t="s">
        <v>930</v>
      </c>
      <c r="H1375" s="22"/>
      <c r="I1375" s="22">
        <v>30.75</v>
      </c>
      <c r="J1375" s="21">
        <f t="shared" si="154"/>
        <v>8.6760999999999999</v>
      </c>
    </row>
    <row r="1376" spans="1:10" x14ac:dyDescent="0.2">
      <c r="A1376" s="256"/>
      <c r="B1376" s="256"/>
      <c r="C1376" s="256"/>
      <c r="D1376" s="256"/>
      <c r="E1376" s="256"/>
      <c r="F1376" s="256"/>
      <c r="G1376" s="256" t="s">
        <v>1210</v>
      </c>
      <c r="H1376" s="256"/>
      <c r="I1376" s="256"/>
      <c r="J1376" s="18">
        <f>SUM(J1371:J1375)</f>
        <v>11.780999999999999</v>
      </c>
    </row>
    <row r="1377" spans="1:10" ht="15" x14ac:dyDescent="0.2">
      <c r="A1377" s="76" t="s">
        <v>1211</v>
      </c>
      <c r="B1377" s="79" t="s">
        <v>10</v>
      </c>
      <c r="C1377" s="76" t="s">
        <v>38</v>
      </c>
      <c r="D1377" s="76" t="s">
        <v>1212</v>
      </c>
      <c r="E1377" s="79" t="s">
        <v>54</v>
      </c>
      <c r="F1377" s="79" t="s">
        <v>170</v>
      </c>
      <c r="G1377" s="264" t="s">
        <v>1213</v>
      </c>
      <c r="H1377" s="255"/>
      <c r="I1377" s="255"/>
      <c r="J1377" s="79" t="s">
        <v>57</v>
      </c>
    </row>
    <row r="1378" spans="1:10" ht="15" x14ac:dyDescent="0.2">
      <c r="A1378" s="80"/>
      <c r="B1378" s="80"/>
      <c r="C1378" s="80"/>
      <c r="D1378" s="80"/>
      <c r="E1378" s="80"/>
      <c r="F1378" s="80"/>
      <c r="G1378" s="80" t="s">
        <v>1214</v>
      </c>
      <c r="H1378" s="80" t="s">
        <v>1215</v>
      </c>
      <c r="I1378" s="80" t="s">
        <v>1216</v>
      </c>
      <c r="J1378" s="80"/>
    </row>
    <row r="1379" spans="1:10" ht="25.5" x14ac:dyDescent="0.2">
      <c r="A1379" s="78" t="s">
        <v>1212</v>
      </c>
      <c r="B1379" s="9" t="s">
        <v>48</v>
      </c>
      <c r="C1379" s="78" t="s">
        <v>1196</v>
      </c>
      <c r="D1379" s="78" t="s">
        <v>1217</v>
      </c>
      <c r="E1379" s="11">
        <v>8.4999999999999995E-4</v>
      </c>
      <c r="F1379" s="10" t="s">
        <v>51</v>
      </c>
      <c r="G1379" s="9">
        <v>1.03</v>
      </c>
      <c r="H1379" s="9">
        <v>0.82</v>
      </c>
      <c r="I1379" s="9">
        <v>0.68</v>
      </c>
      <c r="J1379" s="24">
        <v>0</v>
      </c>
    </row>
    <row r="1380" spans="1:10" ht="25.5" x14ac:dyDescent="0.2">
      <c r="A1380" s="78" t="s">
        <v>1212</v>
      </c>
      <c r="B1380" s="9" t="s">
        <v>48</v>
      </c>
      <c r="C1380" s="78" t="s">
        <v>1198</v>
      </c>
      <c r="D1380" s="78" t="s">
        <v>1221</v>
      </c>
      <c r="E1380" s="11">
        <v>0.95001000000000002</v>
      </c>
      <c r="F1380" s="10" t="s">
        <v>51</v>
      </c>
      <c r="G1380" s="9">
        <v>1.03</v>
      </c>
      <c r="H1380" s="9">
        <v>0.82</v>
      </c>
      <c r="I1380" s="9">
        <v>0.68</v>
      </c>
      <c r="J1380" s="24">
        <v>0</v>
      </c>
    </row>
    <row r="1381" spans="1:10" ht="25.5" x14ac:dyDescent="0.2">
      <c r="A1381" s="78" t="s">
        <v>1212</v>
      </c>
      <c r="B1381" s="9" t="s">
        <v>48</v>
      </c>
      <c r="C1381" s="78" t="s">
        <v>1200</v>
      </c>
      <c r="D1381" s="78" t="s">
        <v>1222</v>
      </c>
      <c r="E1381" s="11">
        <v>0.55130999999999997</v>
      </c>
      <c r="F1381" s="10" t="s">
        <v>51</v>
      </c>
      <c r="G1381" s="9">
        <v>1.03</v>
      </c>
      <c r="H1381" s="9">
        <v>0.82</v>
      </c>
      <c r="I1381" s="9">
        <v>0.68</v>
      </c>
      <c r="J1381" s="24">
        <v>0</v>
      </c>
    </row>
    <row r="1382" spans="1:10" ht="25.5" x14ac:dyDescent="0.2">
      <c r="A1382" s="78" t="s">
        <v>1212</v>
      </c>
      <c r="B1382" s="9" t="s">
        <v>48</v>
      </c>
      <c r="C1382" s="78" t="s">
        <v>1202</v>
      </c>
      <c r="D1382" s="78" t="s">
        <v>1223</v>
      </c>
      <c r="E1382" s="11">
        <v>0.55130999999999997</v>
      </c>
      <c r="F1382" s="10" t="s">
        <v>51</v>
      </c>
      <c r="G1382" s="9">
        <v>1.03</v>
      </c>
      <c r="H1382" s="9">
        <v>0.82</v>
      </c>
      <c r="I1382" s="9">
        <v>0.68</v>
      </c>
      <c r="J1382" s="24">
        <v>0</v>
      </c>
    </row>
    <row r="1383" spans="1:10" ht="25.5" x14ac:dyDescent="0.2">
      <c r="A1383" s="78" t="s">
        <v>1212</v>
      </c>
      <c r="B1383" s="9" t="s">
        <v>48</v>
      </c>
      <c r="C1383" s="78" t="s">
        <v>1204</v>
      </c>
      <c r="D1383" s="78" t="s">
        <v>1224</v>
      </c>
      <c r="E1383" s="11">
        <v>0.28215000000000001</v>
      </c>
      <c r="F1383" s="10" t="s">
        <v>51</v>
      </c>
      <c r="G1383" s="9">
        <v>1.03</v>
      </c>
      <c r="H1383" s="9">
        <v>0.82</v>
      </c>
      <c r="I1383" s="9">
        <v>0.68</v>
      </c>
      <c r="J1383" s="24">
        <v>0</v>
      </c>
    </row>
    <row r="1384" spans="1:10" ht="15" thickBot="1" x14ac:dyDescent="0.25">
      <c r="A1384" s="256"/>
      <c r="B1384" s="256"/>
      <c r="C1384" s="256"/>
      <c r="D1384" s="256"/>
      <c r="E1384" s="256"/>
      <c r="F1384" s="256"/>
      <c r="G1384" s="256" t="s">
        <v>1210</v>
      </c>
      <c r="H1384" s="256"/>
      <c r="I1384" s="256"/>
      <c r="J1384" s="18">
        <v>11.7812</v>
      </c>
    </row>
    <row r="1385" spans="1:10" ht="15" thickTop="1" x14ac:dyDescent="0.2">
      <c r="A1385" s="13"/>
      <c r="B1385" s="13"/>
      <c r="C1385" s="13"/>
      <c r="D1385" s="13"/>
      <c r="E1385" s="13"/>
      <c r="F1385" s="13"/>
      <c r="G1385" s="13"/>
      <c r="H1385" s="13"/>
      <c r="I1385" s="13"/>
      <c r="J1385" s="13"/>
    </row>
    <row r="1386" spans="1:10" ht="15" x14ac:dyDescent="0.2">
      <c r="A1386" s="76"/>
      <c r="B1386" s="79" t="s">
        <v>9</v>
      </c>
      <c r="C1386" s="76" t="s">
        <v>10</v>
      </c>
      <c r="D1386" s="76" t="s">
        <v>11</v>
      </c>
      <c r="E1386" s="262" t="s">
        <v>12</v>
      </c>
      <c r="F1386" s="262"/>
      <c r="G1386" s="80" t="s">
        <v>13</v>
      </c>
      <c r="H1386" s="79" t="s">
        <v>14</v>
      </c>
      <c r="I1386" s="79" t="s">
        <v>1550</v>
      </c>
      <c r="J1386" s="79" t="s">
        <v>1551</v>
      </c>
    </row>
    <row r="1387" spans="1:10" ht="25.5" x14ac:dyDescent="0.2">
      <c r="A1387" s="77" t="s">
        <v>15</v>
      </c>
      <c r="B1387" s="5" t="s">
        <v>1225</v>
      </c>
      <c r="C1387" s="77" t="s">
        <v>70</v>
      </c>
      <c r="D1387" s="77" t="s">
        <v>1226</v>
      </c>
      <c r="E1387" s="263" t="s">
        <v>583</v>
      </c>
      <c r="F1387" s="263"/>
      <c r="G1387" s="6" t="s">
        <v>133</v>
      </c>
      <c r="H1387" s="7">
        <v>1</v>
      </c>
      <c r="I1387" s="8"/>
      <c r="J1387" s="8">
        <f>SUM(J1388:J1393)</f>
        <v>461.04000000000008</v>
      </c>
    </row>
    <row r="1388" spans="1:10" ht="25.5" x14ac:dyDescent="0.2">
      <c r="A1388" s="78" t="s">
        <v>20</v>
      </c>
      <c r="B1388" s="9" t="s">
        <v>277</v>
      </c>
      <c r="C1388" s="78" t="s">
        <v>70</v>
      </c>
      <c r="D1388" s="78" t="s">
        <v>278</v>
      </c>
      <c r="E1388" s="261" t="s">
        <v>275</v>
      </c>
      <c r="F1388" s="261"/>
      <c r="G1388" s="10" t="s">
        <v>276</v>
      </c>
      <c r="H1388" s="11">
        <v>6</v>
      </c>
      <c r="I1388" s="12">
        <v>3.63</v>
      </c>
      <c r="J1388" s="12">
        <f t="shared" ref="J1388:J1393" si="155">TRUNC(H1388*I1388,2)</f>
        <v>21.78</v>
      </c>
    </row>
    <row r="1389" spans="1:10" ht="25.5" x14ac:dyDescent="0.2">
      <c r="A1389" s="75" t="s">
        <v>38</v>
      </c>
      <c r="B1389" s="14" t="s">
        <v>202</v>
      </c>
      <c r="C1389" s="75" t="s">
        <v>22</v>
      </c>
      <c r="D1389" s="75" t="s">
        <v>203</v>
      </c>
      <c r="E1389" s="265" t="s">
        <v>84</v>
      </c>
      <c r="F1389" s="265"/>
      <c r="G1389" s="15" t="s">
        <v>133</v>
      </c>
      <c r="H1389" s="16">
        <v>0.94299999999999995</v>
      </c>
      <c r="I1389" s="17">
        <v>101.3</v>
      </c>
      <c r="J1389" s="17">
        <f t="shared" si="155"/>
        <v>95.52</v>
      </c>
    </row>
    <row r="1390" spans="1:10" x14ac:dyDescent="0.2">
      <c r="A1390" s="75" t="s">
        <v>38</v>
      </c>
      <c r="B1390" s="14" t="s">
        <v>204</v>
      </c>
      <c r="C1390" s="75" t="s">
        <v>22</v>
      </c>
      <c r="D1390" s="75" t="s">
        <v>205</v>
      </c>
      <c r="E1390" s="265" t="s">
        <v>84</v>
      </c>
      <c r="F1390" s="265"/>
      <c r="G1390" s="15" t="s">
        <v>85</v>
      </c>
      <c r="H1390" s="16">
        <v>255</v>
      </c>
      <c r="I1390" s="17">
        <v>0.76</v>
      </c>
      <c r="J1390" s="17">
        <f t="shared" si="155"/>
        <v>193.8</v>
      </c>
    </row>
    <row r="1391" spans="1:10" ht="25.5" x14ac:dyDescent="0.2">
      <c r="A1391" s="75" t="s">
        <v>38</v>
      </c>
      <c r="B1391" s="14" t="s">
        <v>248</v>
      </c>
      <c r="C1391" s="75" t="s">
        <v>22</v>
      </c>
      <c r="D1391" s="75" t="s">
        <v>249</v>
      </c>
      <c r="E1391" s="265" t="s">
        <v>84</v>
      </c>
      <c r="F1391" s="265"/>
      <c r="G1391" s="15" t="s">
        <v>133</v>
      </c>
      <c r="H1391" s="16">
        <v>0.20899999999999999</v>
      </c>
      <c r="I1391" s="17">
        <v>92.09</v>
      </c>
      <c r="J1391" s="17">
        <f t="shared" si="155"/>
        <v>19.239999999999998</v>
      </c>
    </row>
    <row r="1392" spans="1:10" ht="25.5" x14ac:dyDescent="0.2">
      <c r="A1392" s="75" t="s">
        <v>38</v>
      </c>
      <c r="B1392" s="14" t="s">
        <v>523</v>
      </c>
      <c r="C1392" s="75" t="s">
        <v>22</v>
      </c>
      <c r="D1392" s="75" t="s">
        <v>524</v>
      </c>
      <c r="E1392" s="265" t="s">
        <v>84</v>
      </c>
      <c r="F1392" s="265"/>
      <c r="G1392" s="15" t="s">
        <v>133</v>
      </c>
      <c r="H1392" s="16">
        <v>0.627</v>
      </c>
      <c r="I1392" s="17">
        <v>92.58</v>
      </c>
      <c r="J1392" s="17">
        <f t="shared" si="155"/>
        <v>58.04</v>
      </c>
    </row>
    <row r="1393" spans="1:10" ht="15" thickBot="1" x14ac:dyDescent="0.25">
      <c r="A1393" s="75" t="s">
        <v>38</v>
      </c>
      <c r="B1393" s="14" t="s">
        <v>283</v>
      </c>
      <c r="C1393" s="75" t="s">
        <v>22</v>
      </c>
      <c r="D1393" s="75" t="s">
        <v>284</v>
      </c>
      <c r="E1393" s="265" t="s">
        <v>124</v>
      </c>
      <c r="F1393" s="265"/>
      <c r="G1393" s="15" t="s">
        <v>25</v>
      </c>
      <c r="H1393" s="16">
        <v>6</v>
      </c>
      <c r="I1393" s="17">
        <v>12.11</v>
      </c>
      <c r="J1393" s="17">
        <f t="shared" si="155"/>
        <v>72.66</v>
      </c>
    </row>
    <row r="1394" spans="1:10" ht="15" thickTop="1" x14ac:dyDescent="0.2">
      <c r="A1394" s="13"/>
      <c r="B1394" s="13"/>
      <c r="C1394" s="13"/>
      <c r="D1394" s="13"/>
      <c r="E1394" s="13"/>
      <c r="F1394" s="13"/>
      <c r="G1394" s="13"/>
      <c r="H1394" s="13"/>
      <c r="I1394" s="13"/>
      <c r="J1394" s="13"/>
    </row>
    <row r="1395" spans="1:10" ht="15" x14ac:dyDescent="0.2">
      <c r="A1395" s="76"/>
      <c r="B1395" s="79" t="s">
        <v>9</v>
      </c>
      <c r="C1395" s="76" t="s">
        <v>10</v>
      </c>
      <c r="D1395" s="76" t="s">
        <v>11</v>
      </c>
      <c r="E1395" s="262" t="s">
        <v>12</v>
      </c>
      <c r="F1395" s="262"/>
      <c r="G1395" s="80" t="s">
        <v>13</v>
      </c>
      <c r="H1395" s="79" t="s">
        <v>14</v>
      </c>
      <c r="I1395" s="79" t="s">
        <v>1550</v>
      </c>
      <c r="J1395" s="79" t="s">
        <v>1551</v>
      </c>
    </row>
    <row r="1396" spans="1:10" x14ac:dyDescent="0.2">
      <c r="A1396" s="77" t="s">
        <v>15</v>
      </c>
      <c r="B1396" s="5" t="s">
        <v>373</v>
      </c>
      <c r="C1396" s="77" t="s">
        <v>70</v>
      </c>
      <c r="D1396" s="77" t="s">
        <v>374</v>
      </c>
      <c r="E1396" s="263" t="s">
        <v>263</v>
      </c>
      <c r="F1396" s="263"/>
      <c r="G1396" s="6" t="s">
        <v>133</v>
      </c>
      <c r="H1396" s="7">
        <v>1</v>
      </c>
      <c r="I1396" s="8"/>
      <c r="J1396" s="8">
        <f>SUM(J1397:J1398)</f>
        <v>507.26</v>
      </c>
    </row>
    <row r="1397" spans="1:10" ht="25.5" x14ac:dyDescent="0.2">
      <c r="A1397" s="78" t="s">
        <v>20</v>
      </c>
      <c r="B1397" s="9" t="s">
        <v>1225</v>
      </c>
      <c r="C1397" s="78" t="s">
        <v>70</v>
      </c>
      <c r="D1397" s="78" t="s">
        <v>1226</v>
      </c>
      <c r="E1397" s="261" t="s">
        <v>583</v>
      </c>
      <c r="F1397" s="261"/>
      <c r="G1397" s="10" t="s">
        <v>133</v>
      </c>
      <c r="H1397" s="11">
        <v>1</v>
      </c>
      <c r="I1397" s="12">
        <v>461.04</v>
      </c>
      <c r="J1397" s="12">
        <f t="shared" ref="J1397:J1398" si="156">TRUNC(H1397*I1397,2)</f>
        <v>461.04</v>
      </c>
    </row>
    <row r="1398" spans="1:10" ht="26.25" thickBot="1" x14ac:dyDescent="0.25">
      <c r="A1398" s="78" t="s">
        <v>20</v>
      </c>
      <c r="B1398" s="9" t="s">
        <v>1227</v>
      </c>
      <c r="C1398" s="78" t="s">
        <v>70</v>
      </c>
      <c r="D1398" s="78" t="s">
        <v>1228</v>
      </c>
      <c r="E1398" s="261" t="s">
        <v>583</v>
      </c>
      <c r="F1398" s="261"/>
      <c r="G1398" s="10" t="s">
        <v>133</v>
      </c>
      <c r="H1398" s="11">
        <v>1</v>
      </c>
      <c r="I1398" s="12">
        <v>46.22</v>
      </c>
      <c r="J1398" s="12">
        <f t="shared" si="156"/>
        <v>46.22</v>
      </c>
    </row>
    <row r="1399" spans="1:10" ht="15" thickTop="1" x14ac:dyDescent="0.2">
      <c r="A1399" s="13"/>
      <c r="B1399" s="13"/>
      <c r="C1399" s="13"/>
      <c r="D1399" s="13"/>
      <c r="E1399" s="13"/>
      <c r="F1399" s="13"/>
      <c r="G1399" s="13"/>
      <c r="H1399" s="13"/>
      <c r="I1399" s="13"/>
      <c r="J1399" s="13"/>
    </row>
    <row r="1400" spans="1:10" ht="15" x14ac:dyDescent="0.2">
      <c r="A1400" s="76"/>
      <c r="B1400" s="79" t="s">
        <v>9</v>
      </c>
      <c r="C1400" s="76" t="s">
        <v>10</v>
      </c>
      <c r="D1400" s="76" t="s">
        <v>11</v>
      </c>
      <c r="E1400" s="262" t="s">
        <v>12</v>
      </c>
      <c r="F1400" s="262"/>
      <c r="G1400" s="80" t="s">
        <v>13</v>
      </c>
      <c r="H1400" s="79" t="s">
        <v>14</v>
      </c>
      <c r="I1400" s="79" t="s">
        <v>1550</v>
      </c>
      <c r="J1400" s="79" t="s">
        <v>1551</v>
      </c>
    </row>
    <row r="1401" spans="1:10" x14ac:dyDescent="0.2">
      <c r="A1401" s="77" t="s">
        <v>15</v>
      </c>
      <c r="B1401" s="5" t="s">
        <v>584</v>
      </c>
      <c r="C1401" s="77" t="s">
        <v>70</v>
      </c>
      <c r="D1401" s="77" t="s">
        <v>585</v>
      </c>
      <c r="E1401" s="263" t="s">
        <v>583</v>
      </c>
      <c r="F1401" s="263"/>
      <c r="G1401" s="6" t="s">
        <v>133</v>
      </c>
      <c r="H1401" s="7">
        <v>1</v>
      </c>
      <c r="I1401" s="8"/>
      <c r="J1401" s="8">
        <f>SUM(J1402:J1403)</f>
        <v>533.1</v>
      </c>
    </row>
    <row r="1402" spans="1:10" ht="25.5" x14ac:dyDescent="0.2">
      <c r="A1402" s="78" t="s">
        <v>20</v>
      </c>
      <c r="B1402" s="9" t="s">
        <v>1229</v>
      </c>
      <c r="C1402" s="78" t="s">
        <v>70</v>
      </c>
      <c r="D1402" s="78" t="s">
        <v>1230</v>
      </c>
      <c r="E1402" s="261" t="s">
        <v>583</v>
      </c>
      <c r="F1402" s="261"/>
      <c r="G1402" s="10" t="s">
        <v>133</v>
      </c>
      <c r="H1402" s="11">
        <v>1</v>
      </c>
      <c r="I1402" s="12">
        <v>486.88</v>
      </c>
      <c r="J1402" s="12">
        <f t="shared" ref="J1402:J1403" si="157">TRUNC(H1402*I1402,2)</f>
        <v>486.88</v>
      </c>
    </row>
    <row r="1403" spans="1:10" ht="26.25" thickBot="1" x14ac:dyDescent="0.25">
      <c r="A1403" s="78" t="s">
        <v>20</v>
      </c>
      <c r="B1403" s="9" t="s">
        <v>1227</v>
      </c>
      <c r="C1403" s="78" t="s">
        <v>70</v>
      </c>
      <c r="D1403" s="78" t="s">
        <v>1228</v>
      </c>
      <c r="E1403" s="261" t="s">
        <v>583</v>
      </c>
      <c r="F1403" s="261"/>
      <c r="G1403" s="10" t="s">
        <v>133</v>
      </c>
      <c r="H1403" s="11">
        <v>1</v>
      </c>
      <c r="I1403" s="12">
        <v>46.22</v>
      </c>
      <c r="J1403" s="12">
        <f t="shared" si="157"/>
        <v>46.22</v>
      </c>
    </row>
    <row r="1404" spans="1:10" ht="15" thickTop="1" x14ac:dyDescent="0.2">
      <c r="A1404" s="13"/>
      <c r="B1404" s="13"/>
      <c r="C1404" s="13"/>
      <c r="D1404" s="13"/>
      <c r="E1404" s="13"/>
      <c r="F1404" s="13"/>
      <c r="G1404" s="13"/>
      <c r="H1404" s="13"/>
      <c r="I1404" s="13"/>
      <c r="J1404" s="13"/>
    </row>
    <row r="1405" spans="1:10" ht="15" x14ac:dyDescent="0.2">
      <c r="A1405" s="76"/>
      <c r="B1405" s="79" t="s">
        <v>9</v>
      </c>
      <c r="C1405" s="76" t="s">
        <v>10</v>
      </c>
      <c r="D1405" s="76" t="s">
        <v>11</v>
      </c>
      <c r="E1405" s="262" t="s">
        <v>12</v>
      </c>
      <c r="F1405" s="262"/>
      <c r="G1405" s="80" t="s">
        <v>13</v>
      </c>
      <c r="H1405" s="79" t="s">
        <v>14</v>
      </c>
      <c r="I1405" s="79" t="s">
        <v>1550</v>
      </c>
      <c r="J1405" s="79" t="s">
        <v>1551</v>
      </c>
    </row>
    <row r="1406" spans="1:10" ht="25.5" x14ac:dyDescent="0.2">
      <c r="A1406" s="77" t="s">
        <v>15</v>
      </c>
      <c r="B1406" s="5" t="s">
        <v>1229</v>
      </c>
      <c r="C1406" s="77" t="s">
        <v>70</v>
      </c>
      <c r="D1406" s="77" t="s">
        <v>1230</v>
      </c>
      <c r="E1406" s="263" t="s">
        <v>583</v>
      </c>
      <c r="F1406" s="263"/>
      <c r="G1406" s="6" t="s">
        <v>133</v>
      </c>
      <c r="H1406" s="7">
        <v>1</v>
      </c>
      <c r="I1406" s="8"/>
      <c r="J1406" s="8">
        <f>SUM(J1407:J1412)</f>
        <v>486.88</v>
      </c>
    </row>
    <row r="1407" spans="1:10" ht="25.5" x14ac:dyDescent="0.2">
      <c r="A1407" s="78" t="s">
        <v>20</v>
      </c>
      <c r="B1407" s="9" t="s">
        <v>277</v>
      </c>
      <c r="C1407" s="78" t="s">
        <v>70</v>
      </c>
      <c r="D1407" s="78" t="s">
        <v>278</v>
      </c>
      <c r="E1407" s="261" t="s">
        <v>275</v>
      </c>
      <c r="F1407" s="261"/>
      <c r="G1407" s="10" t="s">
        <v>276</v>
      </c>
      <c r="H1407" s="11">
        <v>6</v>
      </c>
      <c r="I1407" s="12">
        <v>3.63</v>
      </c>
      <c r="J1407" s="12">
        <f t="shared" ref="J1407:J1412" si="158">TRUNC(H1407*I1407,2)</f>
        <v>21.78</v>
      </c>
    </row>
    <row r="1408" spans="1:10" ht="25.5" x14ac:dyDescent="0.2">
      <c r="A1408" s="75" t="s">
        <v>38</v>
      </c>
      <c r="B1408" s="14" t="s">
        <v>202</v>
      </c>
      <c r="C1408" s="75" t="s">
        <v>22</v>
      </c>
      <c r="D1408" s="75" t="s">
        <v>203</v>
      </c>
      <c r="E1408" s="265" t="s">
        <v>84</v>
      </c>
      <c r="F1408" s="265"/>
      <c r="G1408" s="15" t="s">
        <v>133</v>
      </c>
      <c r="H1408" s="16">
        <v>0.91300000000000003</v>
      </c>
      <c r="I1408" s="17">
        <v>101.3</v>
      </c>
      <c r="J1408" s="17">
        <f t="shared" si="158"/>
        <v>92.48</v>
      </c>
    </row>
    <row r="1409" spans="1:10" x14ac:dyDescent="0.2">
      <c r="A1409" s="75" t="s">
        <v>38</v>
      </c>
      <c r="B1409" s="14" t="s">
        <v>204</v>
      </c>
      <c r="C1409" s="75" t="s">
        <v>22</v>
      </c>
      <c r="D1409" s="75" t="s">
        <v>205</v>
      </c>
      <c r="E1409" s="265" t="s">
        <v>84</v>
      </c>
      <c r="F1409" s="265"/>
      <c r="G1409" s="15" t="s">
        <v>85</v>
      </c>
      <c r="H1409" s="16">
        <v>293</v>
      </c>
      <c r="I1409" s="17">
        <v>0.76</v>
      </c>
      <c r="J1409" s="17">
        <f t="shared" si="158"/>
        <v>222.68</v>
      </c>
    </row>
    <row r="1410" spans="1:10" ht="25.5" x14ac:dyDescent="0.2">
      <c r="A1410" s="75" t="s">
        <v>38</v>
      </c>
      <c r="B1410" s="14" t="s">
        <v>523</v>
      </c>
      <c r="C1410" s="75" t="s">
        <v>22</v>
      </c>
      <c r="D1410" s="75" t="s">
        <v>524</v>
      </c>
      <c r="E1410" s="265" t="s">
        <v>84</v>
      </c>
      <c r="F1410" s="265"/>
      <c r="G1410" s="15" t="s">
        <v>133</v>
      </c>
      <c r="H1410" s="16">
        <v>0.627</v>
      </c>
      <c r="I1410" s="17">
        <v>92.58</v>
      </c>
      <c r="J1410" s="17">
        <f t="shared" si="158"/>
        <v>58.04</v>
      </c>
    </row>
    <row r="1411" spans="1:10" ht="25.5" x14ac:dyDescent="0.2">
      <c r="A1411" s="75" t="s">
        <v>38</v>
      </c>
      <c r="B1411" s="14" t="s">
        <v>248</v>
      </c>
      <c r="C1411" s="75" t="s">
        <v>22</v>
      </c>
      <c r="D1411" s="75" t="s">
        <v>249</v>
      </c>
      <c r="E1411" s="265" t="s">
        <v>84</v>
      </c>
      <c r="F1411" s="265"/>
      <c r="G1411" s="15" t="s">
        <v>133</v>
      </c>
      <c r="H1411" s="16">
        <v>0.20899999999999999</v>
      </c>
      <c r="I1411" s="17">
        <v>92.09</v>
      </c>
      <c r="J1411" s="17">
        <f t="shared" si="158"/>
        <v>19.239999999999998</v>
      </c>
    </row>
    <row r="1412" spans="1:10" ht="15" thickBot="1" x14ac:dyDescent="0.25">
      <c r="A1412" s="75" t="s">
        <v>38</v>
      </c>
      <c r="B1412" s="14" t="s">
        <v>283</v>
      </c>
      <c r="C1412" s="75" t="s">
        <v>22</v>
      </c>
      <c r="D1412" s="75" t="s">
        <v>284</v>
      </c>
      <c r="E1412" s="265" t="s">
        <v>124</v>
      </c>
      <c r="F1412" s="265"/>
      <c r="G1412" s="15" t="s">
        <v>25</v>
      </c>
      <c r="H1412" s="16">
        <v>6</v>
      </c>
      <c r="I1412" s="17">
        <v>12.11</v>
      </c>
      <c r="J1412" s="17">
        <f t="shared" si="158"/>
        <v>72.66</v>
      </c>
    </row>
    <row r="1413" spans="1:10" ht="15" thickTop="1" x14ac:dyDescent="0.2">
      <c r="A1413" s="13"/>
      <c r="B1413" s="13"/>
      <c r="C1413" s="13"/>
      <c r="D1413" s="13"/>
      <c r="E1413" s="13"/>
      <c r="F1413" s="13"/>
      <c r="G1413" s="13"/>
      <c r="H1413" s="13"/>
      <c r="I1413" s="13"/>
      <c r="J1413" s="13"/>
    </row>
    <row r="1414" spans="1:10" ht="15" x14ac:dyDescent="0.2">
      <c r="A1414" s="76"/>
      <c r="B1414" s="79" t="s">
        <v>9</v>
      </c>
      <c r="C1414" s="76" t="s">
        <v>10</v>
      </c>
      <c r="D1414" s="76" t="s">
        <v>11</v>
      </c>
      <c r="E1414" s="262" t="s">
        <v>12</v>
      </c>
      <c r="F1414" s="262"/>
      <c r="G1414" s="80" t="s">
        <v>13</v>
      </c>
      <c r="H1414" s="79" t="s">
        <v>14</v>
      </c>
      <c r="I1414" s="79" t="s">
        <v>1550</v>
      </c>
      <c r="J1414" s="79" t="s">
        <v>1551</v>
      </c>
    </row>
    <row r="1415" spans="1:10" ht="25.5" x14ac:dyDescent="0.2">
      <c r="A1415" s="77" t="s">
        <v>15</v>
      </c>
      <c r="B1415" s="5" t="s">
        <v>261</v>
      </c>
      <c r="C1415" s="77" t="s">
        <v>70</v>
      </c>
      <c r="D1415" s="77" t="s">
        <v>262</v>
      </c>
      <c r="E1415" s="263" t="s">
        <v>263</v>
      </c>
      <c r="F1415" s="263"/>
      <c r="G1415" s="6" t="s">
        <v>133</v>
      </c>
      <c r="H1415" s="7">
        <v>1</v>
      </c>
      <c r="I1415" s="8"/>
      <c r="J1415" s="8">
        <f>SUM(J1416:J1418)</f>
        <v>443.78000000000003</v>
      </c>
    </row>
    <row r="1416" spans="1:10" ht="25.5" x14ac:dyDescent="0.2">
      <c r="A1416" s="78" t="s">
        <v>20</v>
      </c>
      <c r="B1416" s="9" t="s">
        <v>1231</v>
      </c>
      <c r="C1416" s="78" t="s">
        <v>70</v>
      </c>
      <c r="D1416" s="78" t="s">
        <v>1232</v>
      </c>
      <c r="E1416" s="261" t="s">
        <v>583</v>
      </c>
      <c r="F1416" s="261"/>
      <c r="G1416" s="10" t="s">
        <v>133</v>
      </c>
      <c r="H1416" s="11">
        <v>1</v>
      </c>
      <c r="I1416" s="12">
        <v>46.22</v>
      </c>
      <c r="J1416" s="12">
        <f t="shared" ref="J1416:J1418" si="159">TRUNC(H1416*I1416,2)</f>
        <v>46.22</v>
      </c>
    </row>
    <row r="1417" spans="1:10" x14ac:dyDescent="0.2">
      <c r="A1417" s="75" t="s">
        <v>38</v>
      </c>
      <c r="B1417" s="14" t="s">
        <v>1233</v>
      </c>
      <c r="C1417" s="75" t="s">
        <v>70</v>
      </c>
      <c r="D1417" s="75" t="s">
        <v>1234</v>
      </c>
      <c r="E1417" s="265" t="s">
        <v>84</v>
      </c>
      <c r="F1417" s="265"/>
      <c r="G1417" s="15" t="s">
        <v>133</v>
      </c>
      <c r="H1417" s="16">
        <v>1</v>
      </c>
      <c r="I1417" s="17">
        <v>350.27</v>
      </c>
      <c r="J1417" s="17">
        <f t="shared" si="159"/>
        <v>350.27</v>
      </c>
    </row>
    <row r="1418" spans="1:10" ht="26.25" thickBot="1" x14ac:dyDescent="0.25">
      <c r="A1418" s="75" t="s">
        <v>38</v>
      </c>
      <c r="B1418" s="14" t="s">
        <v>1235</v>
      </c>
      <c r="C1418" s="75" t="s">
        <v>22</v>
      </c>
      <c r="D1418" s="75" t="s">
        <v>1236</v>
      </c>
      <c r="E1418" s="265" t="s">
        <v>592</v>
      </c>
      <c r="F1418" s="265"/>
      <c r="G1418" s="15" t="s">
        <v>133</v>
      </c>
      <c r="H1418" s="16">
        <v>1</v>
      </c>
      <c r="I1418" s="17">
        <v>47.29</v>
      </c>
      <c r="J1418" s="17">
        <f t="shared" si="159"/>
        <v>47.29</v>
      </c>
    </row>
    <row r="1419" spans="1:10" ht="15" thickTop="1" x14ac:dyDescent="0.2">
      <c r="A1419" s="13"/>
      <c r="B1419" s="13"/>
      <c r="C1419" s="13"/>
      <c r="D1419" s="13"/>
      <c r="E1419" s="13"/>
      <c r="F1419" s="13"/>
      <c r="G1419" s="13"/>
      <c r="H1419" s="13"/>
      <c r="I1419" s="13"/>
      <c r="J1419" s="13"/>
    </row>
    <row r="1420" spans="1:10" ht="15" x14ac:dyDescent="0.2">
      <c r="A1420" s="76"/>
      <c r="B1420" s="79" t="s">
        <v>9</v>
      </c>
      <c r="C1420" s="76" t="s">
        <v>10</v>
      </c>
      <c r="D1420" s="76" t="s">
        <v>11</v>
      </c>
      <c r="E1420" s="262" t="s">
        <v>12</v>
      </c>
      <c r="F1420" s="262"/>
      <c r="G1420" s="80" t="s">
        <v>13</v>
      </c>
      <c r="H1420" s="79" t="s">
        <v>14</v>
      </c>
      <c r="I1420" s="79" t="s">
        <v>1550</v>
      </c>
      <c r="J1420" s="79" t="s">
        <v>1551</v>
      </c>
    </row>
    <row r="1421" spans="1:10" ht="25.5" x14ac:dyDescent="0.2">
      <c r="A1421" s="77" t="s">
        <v>15</v>
      </c>
      <c r="B1421" s="5" t="s">
        <v>1237</v>
      </c>
      <c r="C1421" s="77" t="s">
        <v>70</v>
      </c>
      <c r="D1421" s="77" t="s">
        <v>1238</v>
      </c>
      <c r="E1421" s="263" t="s">
        <v>583</v>
      </c>
      <c r="F1421" s="263"/>
      <c r="G1421" s="6" t="s">
        <v>133</v>
      </c>
      <c r="H1421" s="7">
        <v>1</v>
      </c>
      <c r="I1421" s="8"/>
      <c r="J1421" s="8">
        <f>SUM(J1422:J1424)</f>
        <v>553.51</v>
      </c>
    </row>
    <row r="1422" spans="1:10" ht="25.5" x14ac:dyDescent="0.2">
      <c r="A1422" s="78" t="s">
        <v>20</v>
      </c>
      <c r="B1422" s="9" t="s">
        <v>1231</v>
      </c>
      <c r="C1422" s="78" t="s">
        <v>70</v>
      </c>
      <c r="D1422" s="78" t="s">
        <v>1232</v>
      </c>
      <c r="E1422" s="261" t="s">
        <v>583</v>
      </c>
      <c r="F1422" s="261"/>
      <c r="G1422" s="10" t="s">
        <v>133</v>
      </c>
      <c r="H1422" s="11">
        <v>1</v>
      </c>
      <c r="I1422" s="12">
        <v>46.22</v>
      </c>
      <c r="J1422" s="12">
        <f t="shared" ref="J1422:J1424" si="160">TRUNC(H1422*I1422,2)</f>
        <v>46.22</v>
      </c>
    </row>
    <row r="1423" spans="1:10" ht="38.25" x14ac:dyDescent="0.2">
      <c r="A1423" s="75" t="s">
        <v>38</v>
      </c>
      <c r="B1423" s="14" t="s">
        <v>655</v>
      </c>
      <c r="C1423" s="75" t="s">
        <v>22</v>
      </c>
      <c r="D1423" s="75" t="s">
        <v>656</v>
      </c>
      <c r="E1423" s="265" t="s">
        <v>84</v>
      </c>
      <c r="F1423" s="265"/>
      <c r="G1423" s="15" t="s">
        <v>133</v>
      </c>
      <c r="H1423" s="16">
        <v>1</v>
      </c>
      <c r="I1423" s="17">
        <v>460</v>
      </c>
      <c r="J1423" s="17">
        <f t="shared" si="160"/>
        <v>460</v>
      </c>
    </row>
    <row r="1424" spans="1:10" ht="26.25" thickBot="1" x14ac:dyDescent="0.25">
      <c r="A1424" s="75" t="s">
        <v>38</v>
      </c>
      <c r="B1424" s="14" t="s">
        <v>1235</v>
      </c>
      <c r="C1424" s="75" t="s">
        <v>22</v>
      </c>
      <c r="D1424" s="75" t="s">
        <v>1236</v>
      </c>
      <c r="E1424" s="265" t="s">
        <v>592</v>
      </c>
      <c r="F1424" s="265"/>
      <c r="G1424" s="15" t="s">
        <v>133</v>
      </c>
      <c r="H1424" s="16">
        <v>1</v>
      </c>
      <c r="I1424" s="17">
        <v>47.29</v>
      </c>
      <c r="J1424" s="17">
        <f t="shared" si="160"/>
        <v>47.29</v>
      </c>
    </row>
    <row r="1425" spans="1:10" ht="15" thickTop="1" x14ac:dyDescent="0.2">
      <c r="A1425" s="13"/>
      <c r="B1425" s="13"/>
      <c r="C1425" s="13"/>
      <c r="D1425" s="13"/>
      <c r="E1425" s="13"/>
      <c r="F1425" s="13"/>
      <c r="G1425" s="13"/>
      <c r="H1425" s="13"/>
      <c r="I1425" s="13"/>
      <c r="J1425" s="13"/>
    </row>
    <row r="1426" spans="1:10" ht="15" x14ac:dyDescent="0.2">
      <c r="A1426" s="76"/>
      <c r="B1426" s="79" t="s">
        <v>9</v>
      </c>
      <c r="C1426" s="76" t="s">
        <v>10</v>
      </c>
      <c r="D1426" s="76" t="s">
        <v>11</v>
      </c>
      <c r="E1426" s="262" t="s">
        <v>12</v>
      </c>
      <c r="F1426" s="262"/>
      <c r="G1426" s="80" t="s">
        <v>13</v>
      </c>
      <c r="H1426" s="79" t="s">
        <v>14</v>
      </c>
      <c r="I1426" s="79" t="s">
        <v>1550</v>
      </c>
      <c r="J1426" s="79" t="s">
        <v>1551</v>
      </c>
    </row>
    <row r="1427" spans="1:10" x14ac:dyDescent="0.2">
      <c r="A1427" s="77" t="s">
        <v>15</v>
      </c>
      <c r="B1427" s="5" t="s">
        <v>339</v>
      </c>
      <c r="C1427" s="77" t="s">
        <v>22</v>
      </c>
      <c r="D1427" s="77" t="s">
        <v>340</v>
      </c>
      <c r="E1427" s="263" t="s">
        <v>24</v>
      </c>
      <c r="F1427" s="263"/>
      <c r="G1427" s="6" t="s">
        <v>25</v>
      </c>
      <c r="H1427" s="7">
        <v>1</v>
      </c>
      <c r="I1427" s="8"/>
      <c r="J1427" s="8">
        <f>SUM(J1428:J1435)</f>
        <v>27.919999999999998</v>
      </c>
    </row>
    <row r="1428" spans="1:10" ht="25.5" x14ac:dyDescent="0.2">
      <c r="A1428" s="78" t="s">
        <v>20</v>
      </c>
      <c r="B1428" s="9" t="s">
        <v>1107</v>
      </c>
      <c r="C1428" s="78" t="s">
        <v>22</v>
      </c>
      <c r="D1428" s="78" t="s">
        <v>1108</v>
      </c>
      <c r="E1428" s="261" t="s">
        <v>24</v>
      </c>
      <c r="F1428" s="261"/>
      <c r="G1428" s="10" t="s">
        <v>25</v>
      </c>
      <c r="H1428" s="11">
        <v>1</v>
      </c>
      <c r="I1428" s="12">
        <v>0.59</v>
      </c>
      <c r="J1428" s="12">
        <f t="shared" ref="J1428:J1435" si="161">TRUNC(H1428*I1428,2)</f>
        <v>0.59</v>
      </c>
    </row>
    <row r="1429" spans="1:10" x14ac:dyDescent="0.2">
      <c r="A1429" s="75" t="s">
        <v>38</v>
      </c>
      <c r="B1429" s="14" t="s">
        <v>942</v>
      </c>
      <c r="C1429" s="75" t="s">
        <v>22</v>
      </c>
      <c r="D1429" s="75" t="s">
        <v>943</v>
      </c>
      <c r="E1429" s="265" t="s">
        <v>944</v>
      </c>
      <c r="F1429" s="265"/>
      <c r="G1429" s="15" t="s">
        <v>25</v>
      </c>
      <c r="H1429" s="16">
        <v>1</v>
      </c>
      <c r="I1429" s="17">
        <v>3.84</v>
      </c>
      <c r="J1429" s="17">
        <f t="shared" si="161"/>
        <v>3.84</v>
      </c>
    </row>
    <row r="1430" spans="1:10" x14ac:dyDescent="0.2">
      <c r="A1430" s="75" t="s">
        <v>38</v>
      </c>
      <c r="B1430" s="14" t="s">
        <v>1109</v>
      </c>
      <c r="C1430" s="75" t="s">
        <v>22</v>
      </c>
      <c r="D1430" s="75" t="s">
        <v>1110</v>
      </c>
      <c r="E1430" s="265" t="s">
        <v>124</v>
      </c>
      <c r="F1430" s="265"/>
      <c r="G1430" s="15" t="s">
        <v>25</v>
      </c>
      <c r="H1430" s="16">
        <v>1</v>
      </c>
      <c r="I1430" s="17">
        <v>19.579999999999998</v>
      </c>
      <c r="J1430" s="17">
        <f t="shared" si="161"/>
        <v>19.579999999999998</v>
      </c>
    </row>
    <row r="1431" spans="1:10" ht="25.5" x14ac:dyDescent="0.2">
      <c r="A1431" s="75" t="s">
        <v>38</v>
      </c>
      <c r="B1431" s="14" t="s">
        <v>1000</v>
      </c>
      <c r="C1431" s="75" t="s">
        <v>22</v>
      </c>
      <c r="D1431" s="75" t="s">
        <v>1001</v>
      </c>
      <c r="E1431" s="265" t="s">
        <v>41</v>
      </c>
      <c r="F1431" s="265"/>
      <c r="G1431" s="15" t="s">
        <v>25</v>
      </c>
      <c r="H1431" s="16">
        <v>1</v>
      </c>
      <c r="I1431" s="17">
        <v>1.07</v>
      </c>
      <c r="J1431" s="17">
        <f t="shared" si="161"/>
        <v>1.07</v>
      </c>
    </row>
    <row r="1432" spans="1:10" ht="25.5" x14ac:dyDescent="0.2">
      <c r="A1432" s="75" t="s">
        <v>38</v>
      </c>
      <c r="B1432" s="14" t="s">
        <v>1002</v>
      </c>
      <c r="C1432" s="75" t="s">
        <v>22</v>
      </c>
      <c r="D1432" s="75" t="s">
        <v>1003</v>
      </c>
      <c r="E1432" s="265" t="s">
        <v>41</v>
      </c>
      <c r="F1432" s="265"/>
      <c r="G1432" s="15" t="s">
        <v>25</v>
      </c>
      <c r="H1432" s="16">
        <v>1</v>
      </c>
      <c r="I1432" s="17">
        <v>0.78</v>
      </c>
      <c r="J1432" s="17">
        <f t="shared" si="161"/>
        <v>0.78</v>
      </c>
    </row>
    <row r="1433" spans="1:10" x14ac:dyDescent="0.2">
      <c r="A1433" s="75" t="s">
        <v>38</v>
      </c>
      <c r="B1433" s="14" t="s">
        <v>947</v>
      </c>
      <c r="C1433" s="75" t="s">
        <v>22</v>
      </c>
      <c r="D1433" s="75" t="s">
        <v>948</v>
      </c>
      <c r="E1433" s="265" t="s">
        <v>944</v>
      </c>
      <c r="F1433" s="265"/>
      <c r="G1433" s="15" t="s">
        <v>25</v>
      </c>
      <c r="H1433" s="16">
        <v>1</v>
      </c>
      <c r="I1433" s="17">
        <v>0.81</v>
      </c>
      <c r="J1433" s="17">
        <f t="shared" si="161"/>
        <v>0.81</v>
      </c>
    </row>
    <row r="1434" spans="1:10" x14ac:dyDescent="0.2">
      <c r="A1434" s="75" t="s">
        <v>38</v>
      </c>
      <c r="B1434" s="14" t="s">
        <v>951</v>
      </c>
      <c r="C1434" s="75" t="s">
        <v>22</v>
      </c>
      <c r="D1434" s="75" t="s">
        <v>952</v>
      </c>
      <c r="E1434" s="265" t="s">
        <v>953</v>
      </c>
      <c r="F1434" s="265"/>
      <c r="G1434" s="15" t="s">
        <v>25</v>
      </c>
      <c r="H1434" s="16">
        <v>1</v>
      </c>
      <c r="I1434" s="17">
        <v>0.06</v>
      </c>
      <c r="J1434" s="17">
        <f t="shared" si="161"/>
        <v>0.06</v>
      </c>
    </row>
    <row r="1435" spans="1:10" ht="15" thickBot="1" x14ac:dyDescent="0.25">
      <c r="A1435" s="75" t="s">
        <v>38</v>
      </c>
      <c r="B1435" s="14" t="s">
        <v>954</v>
      </c>
      <c r="C1435" s="75" t="s">
        <v>22</v>
      </c>
      <c r="D1435" s="75" t="s">
        <v>955</v>
      </c>
      <c r="E1435" s="265" t="s">
        <v>592</v>
      </c>
      <c r="F1435" s="265"/>
      <c r="G1435" s="15" t="s">
        <v>25</v>
      </c>
      <c r="H1435" s="16">
        <v>1</v>
      </c>
      <c r="I1435" s="17">
        <v>1.19</v>
      </c>
      <c r="J1435" s="17">
        <f t="shared" si="161"/>
        <v>1.19</v>
      </c>
    </row>
    <row r="1436" spans="1:10" ht="15" thickTop="1" x14ac:dyDescent="0.2">
      <c r="A1436" s="13"/>
      <c r="B1436" s="13"/>
      <c r="C1436" s="13"/>
      <c r="D1436" s="13"/>
      <c r="E1436" s="13"/>
      <c r="F1436" s="13"/>
      <c r="G1436" s="13"/>
      <c r="H1436" s="13"/>
      <c r="I1436" s="13"/>
      <c r="J1436" s="13"/>
    </row>
    <row r="1437" spans="1:10" ht="15" x14ac:dyDescent="0.2">
      <c r="A1437" s="76"/>
      <c r="B1437" s="79" t="s">
        <v>9</v>
      </c>
      <c r="C1437" s="76" t="s">
        <v>10</v>
      </c>
      <c r="D1437" s="76" t="s">
        <v>11</v>
      </c>
      <c r="E1437" s="262" t="s">
        <v>12</v>
      </c>
      <c r="F1437" s="262"/>
      <c r="G1437" s="80" t="s">
        <v>13</v>
      </c>
      <c r="H1437" s="79" t="s">
        <v>14</v>
      </c>
      <c r="I1437" s="79" t="s">
        <v>1550</v>
      </c>
      <c r="J1437" s="79" t="s">
        <v>1551</v>
      </c>
    </row>
    <row r="1438" spans="1:10" ht="25.5" x14ac:dyDescent="0.2">
      <c r="A1438" s="77" t="s">
        <v>15</v>
      </c>
      <c r="B1438" s="5" t="s">
        <v>782</v>
      </c>
      <c r="C1438" s="77" t="s">
        <v>22</v>
      </c>
      <c r="D1438" s="77" t="s">
        <v>783</v>
      </c>
      <c r="E1438" s="263" t="s">
        <v>24</v>
      </c>
      <c r="F1438" s="263"/>
      <c r="G1438" s="6" t="s">
        <v>25</v>
      </c>
      <c r="H1438" s="7">
        <v>1</v>
      </c>
      <c r="I1438" s="8"/>
      <c r="J1438" s="8">
        <f>SUM(J1439:J1446)</f>
        <v>27.02</v>
      </c>
    </row>
    <row r="1439" spans="1:10" ht="25.5" x14ac:dyDescent="0.2">
      <c r="A1439" s="78" t="s">
        <v>20</v>
      </c>
      <c r="B1439" s="9" t="s">
        <v>1111</v>
      </c>
      <c r="C1439" s="78" t="s">
        <v>22</v>
      </c>
      <c r="D1439" s="78" t="s">
        <v>1112</v>
      </c>
      <c r="E1439" s="261" t="s">
        <v>24</v>
      </c>
      <c r="F1439" s="261"/>
      <c r="G1439" s="10" t="s">
        <v>25</v>
      </c>
      <c r="H1439" s="11">
        <v>1</v>
      </c>
      <c r="I1439" s="12">
        <v>0.28000000000000003</v>
      </c>
      <c r="J1439" s="12">
        <f t="shared" ref="J1439:J1446" si="162">TRUNC(H1439*I1439,2)</f>
        <v>0.28000000000000003</v>
      </c>
    </row>
    <row r="1440" spans="1:10" x14ac:dyDescent="0.2">
      <c r="A1440" s="75" t="s">
        <v>38</v>
      </c>
      <c r="B1440" s="14" t="s">
        <v>942</v>
      </c>
      <c r="C1440" s="75" t="s">
        <v>22</v>
      </c>
      <c r="D1440" s="75" t="s">
        <v>943</v>
      </c>
      <c r="E1440" s="265" t="s">
        <v>944</v>
      </c>
      <c r="F1440" s="265"/>
      <c r="G1440" s="15" t="s">
        <v>25</v>
      </c>
      <c r="H1440" s="16">
        <v>1</v>
      </c>
      <c r="I1440" s="17">
        <v>3.84</v>
      </c>
      <c r="J1440" s="17">
        <f t="shared" si="162"/>
        <v>3.84</v>
      </c>
    </row>
    <row r="1441" spans="1:10" x14ac:dyDescent="0.2">
      <c r="A1441" s="75" t="s">
        <v>38</v>
      </c>
      <c r="B1441" s="14" t="s">
        <v>438</v>
      </c>
      <c r="C1441" s="75" t="s">
        <v>22</v>
      </c>
      <c r="D1441" s="75" t="s">
        <v>439</v>
      </c>
      <c r="E1441" s="265" t="s">
        <v>124</v>
      </c>
      <c r="F1441" s="265"/>
      <c r="G1441" s="15" t="s">
        <v>25</v>
      </c>
      <c r="H1441" s="16">
        <v>1</v>
      </c>
      <c r="I1441" s="17">
        <v>19.579999999999998</v>
      </c>
      <c r="J1441" s="17">
        <f t="shared" si="162"/>
        <v>19.579999999999998</v>
      </c>
    </row>
    <row r="1442" spans="1:10" ht="25.5" x14ac:dyDescent="0.2">
      <c r="A1442" s="75" t="s">
        <v>38</v>
      </c>
      <c r="B1442" s="14" t="s">
        <v>1008</v>
      </c>
      <c r="C1442" s="75" t="s">
        <v>22</v>
      </c>
      <c r="D1442" s="75" t="s">
        <v>1009</v>
      </c>
      <c r="E1442" s="265" t="s">
        <v>41</v>
      </c>
      <c r="F1442" s="265"/>
      <c r="G1442" s="15" t="s">
        <v>25</v>
      </c>
      <c r="H1442" s="16">
        <v>1</v>
      </c>
      <c r="I1442" s="17">
        <v>0.94</v>
      </c>
      <c r="J1442" s="17">
        <f t="shared" si="162"/>
        <v>0.94</v>
      </c>
    </row>
    <row r="1443" spans="1:10" x14ac:dyDescent="0.2">
      <c r="A1443" s="75" t="s">
        <v>38</v>
      </c>
      <c r="B1443" s="14" t="s">
        <v>947</v>
      </c>
      <c r="C1443" s="75" t="s">
        <v>22</v>
      </c>
      <c r="D1443" s="75" t="s">
        <v>948</v>
      </c>
      <c r="E1443" s="265" t="s">
        <v>944</v>
      </c>
      <c r="F1443" s="265"/>
      <c r="G1443" s="15" t="s">
        <v>25</v>
      </c>
      <c r="H1443" s="16">
        <v>1</v>
      </c>
      <c r="I1443" s="17">
        <v>0.81</v>
      </c>
      <c r="J1443" s="17">
        <f t="shared" si="162"/>
        <v>0.81</v>
      </c>
    </row>
    <row r="1444" spans="1:10" ht="25.5" x14ac:dyDescent="0.2">
      <c r="A1444" s="75" t="s">
        <v>38</v>
      </c>
      <c r="B1444" s="14" t="s">
        <v>1010</v>
      </c>
      <c r="C1444" s="75" t="s">
        <v>22</v>
      </c>
      <c r="D1444" s="75" t="s">
        <v>1011</v>
      </c>
      <c r="E1444" s="265" t="s">
        <v>41</v>
      </c>
      <c r="F1444" s="265"/>
      <c r="G1444" s="15" t="s">
        <v>25</v>
      </c>
      <c r="H1444" s="16">
        <v>1</v>
      </c>
      <c r="I1444" s="17">
        <v>0.32</v>
      </c>
      <c r="J1444" s="17">
        <f t="shared" si="162"/>
        <v>0.32</v>
      </c>
    </row>
    <row r="1445" spans="1:10" x14ac:dyDescent="0.2">
      <c r="A1445" s="75" t="s">
        <v>38</v>
      </c>
      <c r="B1445" s="14" t="s">
        <v>951</v>
      </c>
      <c r="C1445" s="75" t="s">
        <v>22</v>
      </c>
      <c r="D1445" s="75" t="s">
        <v>952</v>
      </c>
      <c r="E1445" s="265" t="s">
        <v>953</v>
      </c>
      <c r="F1445" s="265"/>
      <c r="G1445" s="15" t="s">
        <v>25</v>
      </c>
      <c r="H1445" s="16">
        <v>1</v>
      </c>
      <c r="I1445" s="17">
        <v>0.06</v>
      </c>
      <c r="J1445" s="17">
        <f t="shared" si="162"/>
        <v>0.06</v>
      </c>
    </row>
    <row r="1446" spans="1:10" ht="15" thickBot="1" x14ac:dyDescent="0.25">
      <c r="A1446" s="75" t="s">
        <v>38</v>
      </c>
      <c r="B1446" s="14" t="s">
        <v>954</v>
      </c>
      <c r="C1446" s="75" t="s">
        <v>22</v>
      </c>
      <c r="D1446" s="75" t="s">
        <v>955</v>
      </c>
      <c r="E1446" s="265" t="s">
        <v>592</v>
      </c>
      <c r="F1446" s="265"/>
      <c r="G1446" s="15" t="s">
        <v>25</v>
      </c>
      <c r="H1446" s="16">
        <v>1</v>
      </c>
      <c r="I1446" s="17">
        <v>1.19</v>
      </c>
      <c r="J1446" s="17">
        <f t="shared" si="162"/>
        <v>1.19</v>
      </c>
    </row>
    <row r="1447" spans="1:10" ht="15" thickTop="1" x14ac:dyDescent="0.2">
      <c r="A1447" s="13"/>
      <c r="B1447" s="13"/>
      <c r="C1447" s="13"/>
      <c r="D1447" s="13"/>
      <c r="E1447" s="13"/>
      <c r="F1447" s="13"/>
      <c r="G1447" s="13"/>
      <c r="H1447" s="13"/>
      <c r="I1447" s="13"/>
      <c r="J1447" s="13"/>
    </row>
    <row r="1448" spans="1:10" ht="15" x14ac:dyDescent="0.2">
      <c r="A1448" s="76"/>
      <c r="B1448" s="79" t="s">
        <v>9</v>
      </c>
      <c r="C1448" s="76" t="s">
        <v>10</v>
      </c>
      <c r="D1448" s="76" t="s">
        <v>11</v>
      </c>
      <c r="E1448" s="262" t="s">
        <v>12</v>
      </c>
      <c r="F1448" s="262"/>
      <c r="G1448" s="80" t="s">
        <v>13</v>
      </c>
      <c r="H1448" s="79" t="s">
        <v>14</v>
      </c>
      <c r="I1448" s="79" t="s">
        <v>1550</v>
      </c>
      <c r="J1448" s="79" t="s">
        <v>1551</v>
      </c>
    </row>
    <row r="1449" spans="1:10" ht="25.5" x14ac:dyDescent="0.2">
      <c r="A1449" s="77" t="s">
        <v>15</v>
      </c>
      <c r="B1449" s="5" t="s">
        <v>775</v>
      </c>
      <c r="C1449" s="77" t="s">
        <v>22</v>
      </c>
      <c r="D1449" s="77" t="s">
        <v>776</v>
      </c>
      <c r="E1449" s="263" t="s">
        <v>774</v>
      </c>
      <c r="F1449" s="263"/>
      <c r="G1449" s="6" t="s">
        <v>234</v>
      </c>
      <c r="H1449" s="7">
        <v>1</v>
      </c>
      <c r="I1449" s="8"/>
      <c r="J1449" s="8">
        <f>SUM(J1450:J1453)</f>
        <v>47.38</v>
      </c>
    </row>
    <row r="1450" spans="1:10" ht="25.5" x14ac:dyDescent="0.2">
      <c r="A1450" s="78" t="s">
        <v>20</v>
      </c>
      <c r="B1450" s="9" t="s">
        <v>782</v>
      </c>
      <c r="C1450" s="78" t="s">
        <v>22</v>
      </c>
      <c r="D1450" s="78" t="s">
        <v>783</v>
      </c>
      <c r="E1450" s="261" t="s">
        <v>24</v>
      </c>
      <c r="F1450" s="261"/>
      <c r="G1450" s="10" t="s">
        <v>25</v>
      </c>
      <c r="H1450" s="11">
        <v>0.1525</v>
      </c>
      <c r="I1450" s="12">
        <v>27.02</v>
      </c>
      <c r="J1450" s="12">
        <f t="shared" ref="J1450:J1453" si="163">TRUNC(H1450*I1450,2)</f>
        <v>4.12</v>
      </c>
    </row>
    <row r="1451" spans="1:10" ht="25.5" x14ac:dyDescent="0.2">
      <c r="A1451" s="78" t="s">
        <v>20</v>
      </c>
      <c r="B1451" s="9" t="s">
        <v>74</v>
      </c>
      <c r="C1451" s="78" t="s">
        <v>22</v>
      </c>
      <c r="D1451" s="78" t="s">
        <v>75</v>
      </c>
      <c r="E1451" s="261" t="s">
        <v>24</v>
      </c>
      <c r="F1451" s="261"/>
      <c r="G1451" s="10" t="s">
        <v>25</v>
      </c>
      <c r="H1451" s="11">
        <v>4.8099999999999997E-2</v>
      </c>
      <c r="I1451" s="12">
        <v>19.920000000000002</v>
      </c>
      <c r="J1451" s="12">
        <f t="shared" si="163"/>
        <v>0.95</v>
      </c>
    </row>
    <row r="1452" spans="1:10" x14ac:dyDescent="0.2">
      <c r="A1452" s="75" t="s">
        <v>38</v>
      </c>
      <c r="B1452" s="14" t="s">
        <v>1239</v>
      </c>
      <c r="C1452" s="75" t="s">
        <v>22</v>
      </c>
      <c r="D1452" s="75" t="s">
        <v>1240</v>
      </c>
      <c r="E1452" s="265" t="s">
        <v>84</v>
      </c>
      <c r="F1452" s="265"/>
      <c r="G1452" s="15" t="s">
        <v>234</v>
      </c>
      <c r="H1452" s="16">
        <v>1</v>
      </c>
      <c r="I1452" s="17">
        <v>42.24</v>
      </c>
      <c r="J1452" s="17">
        <f t="shared" si="163"/>
        <v>42.24</v>
      </c>
    </row>
    <row r="1453" spans="1:10" ht="15" thickBot="1" x14ac:dyDescent="0.25">
      <c r="A1453" s="75" t="s">
        <v>38</v>
      </c>
      <c r="B1453" s="14" t="s">
        <v>786</v>
      </c>
      <c r="C1453" s="75" t="s">
        <v>22</v>
      </c>
      <c r="D1453" s="75" t="s">
        <v>787</v>
      </c>
      <c r="E1453" s="265" t="s">
        <v>84</v>
      </c>
      <c r="F1453" s="265"/>
      <c r="G1453" s="15" t="s">
        <v>234</v>
      </c>
      <c r="H1453" s="16">
        <v>2.1000000000000001E-2</v>
      </c>
      <c r="I1453" s="17">
        <v>3.5</v>
      </c>
      <c r="J1453" s="17">
        <f t="shared" si="163"/>
        <v>7.0000000000000007E-2</v>
      </c>
    </row>
    <row r="1454" spans="1:10" ht="15" thickTop="1" x14ac:dyDescent="0.2">
      <c r="A1454" s="13"/>
      <c r="B1454" s="13"/>
      <c r="C1454" s="13"/>
      <c r="D1454" s="13"/>
      <c r="E1454" s="13"/>
      <c r="F1454" s="13"/>
      <c r="G1454" s="13"/>
      <c r="H1454" s="13"/>
      <c r="I1454" s="13"/>
      <c r="J1454" s="13"/>
    </row>
    <row r="1455" spans="1:10" ht="15" x14ac:dyDescent="0.2">
      <c r="A1455" s="76"/>
      <c r="B1455" s="79" t="s">
        <v>9</v>
      </c>
      <c r="C1455" s="76" t="s">
        <v>10</v>
      </c>
      <c r="D1455" s="76" t="s">
        <v>11</v>
      </c>
      <c r="E1455" s="262" t="s">
        <v>12</v>
      </c>
      <c r="F1455" s="262"/>
      <c r="G1455" s="80" t="s">
        <v>13</v>
      </c>
      <c r="H1455" s="79" t="s">
        <v>14</v>
      </c>
      <c r="I1455" s="79" t="s">
        <v>1550</v>
      </c>
      <c r="J1455" s="79" t="s">
        <v>1551</v>
      </c>
    </row>
    <row r="1456" spans="1:10" ht="25.5" x14ac:dyDescent="0.2">
      <c r="A1456" s="77" t="s">
        <v>15</v>
      </c>
      <c r="B1456" s="5" t="s">
        <v>806</v>
      </c>
      <c r="C1456" s="77" t="s">
        <v>22</v>
      </c>
      <c r="D1456" s="77" t="s">
        <v>807</v>
      </c>
      <c r="E1456" s="263" t="s">
        <v>774</v>
      </c>
      <c r="F1456" s="263"/>
      <c r="G1456" s="6" t="s">
        <v>234</v>
      </c>
      <c r="H1456" s="7">
        <v>1</v>
      </c>
      <c r="I1456" s="8"/>
      <c r="J1456" s="8">
        <f>SUM(J1457:J1460)</f>
        <v>9.0400000000000009</v>
      </c>
    </row>
    <row r="1457" spans="1:10" ht="25.5" x14ac:dyDescent="0.2">
      <c r="A1457" s="78" t="s">
        <v>20</v>
      </c>
      <c r="B1457" s="9" t="s">
        <v>782</v>
      </c>
      <c r="C1457" s="78" t="s">
        <v>22</v>
      </c>
      <c r="D1457" s="78" t="s">
        <v>783</v>
      </c>
      <c r="E1457" s="261" t="s">
        <v>24</v>
      </c>
      <c r="F1457" s="261"/>
      <c r="G1457" s="10" t="s">
        <v>25</v>
      </c>
      <c r="H1457" s="11">
        <v>0.1525</v>
      </c>
      <c r="I1457" s="12">
        <v>27.02</v>
      </c>
      <c r="J1457" s="12">
        <f t="shared" ref="J1457:J1460" si="164">TRUNC(H1457*I1457,2)</f>
        <v>4.12</v>
      </c>
    </row>
    <row r="1458" spans="1:10" ht="25.5" x14ac:dyDescent="0.2">
      <c r="A1458" s="78" t="s">
        <v>20</v>
      </c>
      <c r="B1458" s="9" t="s">
        <v>74</v>
      </c>
      <c r="C1458" s="78" t="s">
        <v>22</v>
      </c>
      <c r="D1458" s="78" t="s">
        <v>75</v>
      </c>
      <c r="E1458" s="261" t="s">
        <v>24</v>
      </c>
      <c r="F1458" s="261"/>
      <c r="G1458" s="10" t="s">
        <v>25</v>
      </c>
      <c r="H1458" s="11">
        <v>4.8099999999999997E-2</v>
      </c>
      <c r="I1458" s="12">
        <v>19.920000000000002</v>
      </c>
      <c r="J1458" s="12">
        <f t="shared" si="164"/>
        <v>0.95</v>
      </c>
    </row>
    <row r="1459" spans="1:10" ht="25.5" x14ac:dyDescent="0.2">
      <c r="A1459" s="75" t="s">
        <v>38</v>
      </c>
      <c r="B1459" s="14" t="s">
        <v>1241</v>
      </c>
      <c r="C1459" s="75" t="s">
        <v>22</v>
      </c>
      <c r="D1459" s="75" t="s">
        <v>1242</v>
      </c>
      <c r="E1459" s="265" t="s">
        <v>84</v>
      </c>
      <c r="F1459" s="265"/>
      <c r="G1459" s="15" t="s">
        <v>234</v>
      </c>
      <c r="H1459" s="16">
        <v>1</v>
      </c>
      <c r="I1459" s="17">
        <v>3.9</v>
      </c>
      <c r="J1459" s="17">
        <f t="shared" si="164"/>
        <v>3.9</v>
      </c>
    </row>
    <row r="1460" spans="1:10" ht="15" thickBot="1" x14ac:dyDescent="0.25">
      <c r="A1460" s="75" t="s">
        <v>38</v>
      </c>
      <c r="B1460" s="14" t="s">
        <v>786</v>
      </c>
      <c r="C1460" s="75" t="s">
        <v>22</v>
      </c>
      <c r="D1460" s="75" t="s">
        <v>787</v>
      </c>
      <c r="E1460" s="265" t="s">
        <v>84</v>
      </c>
      <c r="F1460" s="265"/>
      <c r="G1460" s="15" t="s">
        <v>234</v>
      </c>
      <c r="H1460" s="16">
        <v>2.1000000000000001E-2</v>
      </c>
      <c r="I1460" s="17">
        <v>3.5</v>
      </c>
      <c r="J1460" s="17">
        <f t="shared" si="164"/>
        <v>7.0000000000000007E-2</v>
      </c>
    </row>
    <row r="1461" spans="1:10" ht="15" thickTop="1" x14ac:dyDescent="0.2">
      <c r="A1461" s="13"/>
      <c r="B1461" s="13"/>
      <c r="C1461" s="13"/>
      <c r="D1461" s="13"/>
      <c r="E1461" s="13"/>
      <c r="F1461" s="13"/>
      <c r="G1461" s="13"/>
      <c r="H1461" s="13"/>
      <c r="I1461" s="13"/>
      <c r="J1461" s="13"/>
    </row>
    <row r="1462" spans="1:10" ht="15" x14ac:dyDescent="0.2">
      <c r="A1462" s="76"/>
      <c r="B1462" s="79" t="s">
        <v>9</v>
      </c>
      <c r="C1462" s="76" t="s">
        <v>10</v>
      </c>
      <c r="D1462" s="76" t="s">
        <v>11</v>
      </c>
      <c r="E1462" s="262" t="s">
        <v>12</v>
      </c>
      <c r="F1462" s="262"/>
      <c r="G1462" s="80" t="s">
        <v>13</v>
      </c>
      <c r="H1462" s="79" t="s">
        <v>14</v>
      </c>
      <c r="I1462" s="79" t="s">
        <v>1550</v>
      </c>
      <c r="J1462" s="79" t="s">
        <v>1551</v>
      </c>
    </row>
    <row r="1463" spans="1:10" ht="25.5" x14ac:dyDescent="0.2">
      <c r="A1463" s="77" t="s">
        <v>15</v>
      </c>
      <c r="B1463" s="5" t="s">
        <v>21</v>
      </c>
      <c r="C1463" s="77" t="s">
        <v>22</v>
      </c>
      <c r="D1463" s="77" t="s">
        <v>23</v>
      </c>
      <c r="E1463" s="263" t="s">
        <v>24</v>
      </c>
      <c r="F1463" s="263"/>
      <c r="G1463" s="6" t="s">
        <v>25</v>
      </c>
      <c r="H1463" s="7">
        <v>1</v>
      </c>
      <c r="I1463" s="8"/>
      <c r="J1463" s="8">
        <f>SUM(J1464:J1469)</f>
        <v>108.08000000000001</v>
      </c>
    </row>
    <row r="1464" spans="1:10" ht="25.5" x14ac:dyDescent="0.2">
      <c r="A1464" s="78" t="s">
        <v>20</v>
      </c>
      <c r="B1464" s="9" t="s">
        <v>1113</v>
      </c>
      <c r="C1464" s="78" t="s">
        <v>22</v>
      </c>
      <c r="D1464" s="78" t="s">
        <v>1114</v>
      </c>
      <c r="E1464" s="261" t="s">
        <v>24</v>
      </c>
      <c r="F1464" s="261"/>
      <c r="G1464" s="10" t="s">
        <v>25</v>
      </c>
      <c r="H1464" s="11">
        <v>1</v>
      </c>
      <c r="I1464" s="12">
        <v>1.26</v>
      </c>
      <c r="J1464" s="12">
        <f t="shared" ref="J1464:J1469" si="165">TRUNC(H1464*I1464,2)</f>
        <v>1.26</v>
      </c>
    </row>
    <row r="1465" spans="1:10" x14ac:dyDescent="0.2">
      <c r="A1465" s="75" t="s">
        <v>38</v>
      </c>
      <c r="B1465" s="14" t="s">
        <v>1115</v>
      </c>
      <c r="C1465" s="75" t="s">
        <v>22</v>
      </c>
      <c r="D1465" s="75" t="s">
        <v>1116</v>
      </c>
      <c r="E1465" s="265" t="s">
        <v>124</v>
      </c>
      <c r="F1465" s="265"/>
      <c r="G1465" s="15" t="s">
        <v>25</v>
      </c>
      <c r="H1465" s="16">
        <v>1</v>
      </c>
      <c r="I1465" s="17">
        <v>105.28</v>
      </c>
      <c r="J1465" s="17">
        <f t="shared" si="165"/>
        <v>105.28</v>
      </c>
    </row>
    <row r="1466" spans="1:10" ht="25.5" x14ac:dyDescent="0.2">
      <c r="A1466" s="75" t="s">
        <v>38</v>
      </c>
      <c r="B1466" s="14" t="s">
        <v>1243</v>
      </c>
      <c r="C1466" s="75" t="s">
        <v>22</v>
      </c>
      <c r="D1466" s="75" t="s">
        <v>1244</v>
      </c>
      <c r="E1466" s="265" t="s">
        <v>41</v>
      </c>
      <c r="F1466" s="265"/>
      <c r="G1466" s="15" t="s">
        <v>25</v>
      </c>
      <c r="H1466" s="16">
        <v>1</v>
      </c>
      <c r="I1466" s="17">
        <v>0.66</v>
      </c>
      <c r="J1466" s="17">
        <f t="shared" si="165"/>
        <v>0.66</v>
      </c>
    </row>
    <row r="1467" spans="1:10" x14ac:dyDescent="0.2">
      <c r="A1467" s="75" t="s">
        <v>38</v>
      </c>
      <c r="B1467" s="14" t="s">
        <v>947</v>
      </c>
      <c r="C1467" s="75" t="s">
        <v>22</v>
      </c>
      <c r="D1467" s="75" t="s">
        <v>948</v>
      </c>
      <c r="E1467" s="265" t="s">
        <v>944</v>
      </c>
      <c r="F1467" s="265"/>
      <c r="G1467" s="15" t="s">
        <v>25</v>
      </c>
      <c r="H1467" s="16">
        <v>1</v>
      </c>
      <c r="I1467" s="17">
        <v>0.81</v>
      </c>
      <c r="J1467" s="17">
        <f t="shared" si="165"/>
        <v>0.81</v>
      </c>
    </row>
    <row r="1468" spans="1:10" ht="25.5" x14ac:dyDescent="0.2">
      <c r="A1468" s="75" t="s">
        <v>38</v>
      </c>
      <c r="B1468" s="14" t="s">
        <v>1245</v>
      </c>
      <c r="C1468" s="75" t="s">
        <v>22</v>
      </c>
      <c r="D1468" s="75" t="s">
        <v>1246</v>
      </c>
      <c r="E1468" s="265" t="s">
        <v>41</v>
      </c>
      <c r="F1468" s="265"/>
      <c r="G1468" s="15" t="s">
        <v>25</v>
      </c>
      <c r="H1468" s="16">
        <v>1</v>
      </c>
      <c r="I1468" s="17">
        <v>0.01</v>
      </c>
      <c r="J1468" s="17">
        <f t="shared" si="165"/>
        <v>0.01</v>
      </c>
    </row>
    <row r="1469" spans="1:10" ht="15" thickBot="1" x14ac:dyDescent="0.25">
      <c r="A1469" s="75" t="s">
        <v>38</v>
      </c>
      <c r="B1469" s="14" t="s">
        <v>951</v>
      </c>
      <c r="C1469" s="75" t="s">
        <v>22</v>
      </c>
      <c r="D1469" s="75" t="s">
        <v>952</v>
      </c>
      <c r="E1469" s="265" t="s">
        <v>953</v>
      </c>
      <c r="F1469" s="265"/>
      <c r="G1469" s="15" t="s">
        <v>25</v>
      </c>
      <c r="H1469" s="16">
        <v>1</v>
      </c>
      <c r="I1469" s="17">
        <v>0.06</v>
      </c>
      <c r="J1469" s="17">
        <f t="shared" si="165"/>
        <v>0.06</v>
      </c>
    </row>
    <row r="1470" spans="1:10" ht="15" thickTop="1" x14ac:dyDescent="0.2">
      <c r="A1470" s="13"/>
      <c r="B1470" s="13"/>
      <c r="C1470" s="13"/>
      <c r="D1470" s="13"/>
      <c r="E1470" s="13"/>
      <c r="F1470" s="13"/>
      <c r="G1470" s="13"/>
      <c r="H1470" s="13"/>
      <c r="I1470" s="13"/>
      <c r="J1470" s="13"/>
    </row>
    <row r="1471" spans="1:10" ht="15" x14ac:dyDescent="0.2">
      <c r="A1471" s="76"/>
      <c r="B1471" s="79" t="s">
        <v>9</v>
      </c>
      <c r="C1471" s="76" t="s">
        <v>10</v>
      </c>
      <c r="D1471" s="76" t="s">
        <v>11</v>
      </c>
      <c r="E1471" s="262" t="s">
        <v>12</v>
      </c>
      <c r="F1471" s="262"/>
      <c r="G1471" s="80" t="s">
        <v>13</v>
      </c>
      <c r="H1471" s="79" t="s">
        <v>14</v>
      </c>
      <c r="I1471" s="79" t="s">
        <v>1550</v>
      </c>
      <c r="J1471" s="79" t="s">
        <v>1551</v>
      </c>
    </row>
    <row r="1472" spans="1:10" x14ac:dyDescent="0.2">
      <c r="A1472" s="77" t="s">
        <v>15</v>
      </c>
      <c r="B1472" s="5" t="s">
        <v>389</v>
      </c>
      <c r="C1472" s="77" t="s">
        <v>22</v>
      </c>
      <c r="D1472" s="77" t="s">
        <v>390</v>
      </c>
      <c r="E1472" s="263" t="s">
        <v>24</v>
      </c>
      <c r="F1472" s="263"/>
      <c r="G1472" s="6" t="s">
        <v>25</v>
      </c>
      <c r="H1472" s="7">
        <v>1</v>
      </c>
      <c r="I1472" s="8"/>
      <c r="J1472" s="8">
        <f>SUM(J1473:J1478)</f>
        <v>109.41000000000001</v>
      </c>
    </row>
    <row r="1473" spans="1:10" ht="25.5" x14ac:dyDescent="0.2">
      <c r="A1473" s="78" t="s">
        <v>20</v>
      </c>
      <c r="B1473" s="9" t="s">
        <v>1117</v>
      </c>
      <c r="C1473" s="78" t="s">
        <v>22</v>
      </c>
      <c r="D1473" s="78" t="s">
        <v>1118</v>
      </c>
      <c r="E1473" s="261" t="s">
        <v>24</v>
      </c>
      <c r="F1473" s="261"/>
      <c r="G1473" s="10" t="s">
        <v>25</v>
      </c>
      <c r="H1473" s="11">
        <v>1</v>
      </c>
      <c r="I1473" s="12">
        <v>2.89</v>
      </c>
      <c r="J1473" s="12">
        <f t="shared" ref="J1473:J1478" si="166">TRUNC(H1473*I1473,2)</f>
        <v>2.89</v>
      </c>
    </row>
    <row r="1474" spans="1:10" x14ac:dyDescent="0.2">
      <c r="A1474" s="75" t="s">
        <v>38</v>
      </c>
      <c r="B1474" s="14" t="s">
        <v>1119</v>
      </c>
      <c r="C1474" s="75" t="s">
        <v>22</v>
      </c>
      <c r="D1474" s="75" t="s">
        <v>1120</v>
      </c>
      <c r="E1474" s="265" t="s">
        <v>124</v>
      </c>
      <c r="F1474" s="265"/>
      <c r="G1474" s="15" t="s">
        <v>25</v>
      </c>
      <c r="H1474" s="16">
        <v>1</v>
      </c>
      <c r="I1474" s="17">
        <v>104.98</v>
      </c>
      <c r="J1474" s="17">
        <f t="shared" si="166"/>
        <v>104.98</v>
      </c>
    </row>
    <row r="1475" spans="1:10" ht="25.5" x14ac:dyDescent="0.2">
      <c r="A1475" s="75" t="s">
        <v>38</v>
      </c>
      <c r="B1475" s="14" t="s">
        <v>1243</v>
      </c>
      <c r="C1475" s="75" t="s">
        <v>22</v>
      </c>
      <c r="D1475" s="75" t="s">
        <v>1244</v>
      </c>
      <c r="E1475" s="265" t="s">
        <v>41</v>
      </c>
      <c r="F1475" s="265"/>
      <c r="G1475" s="15" t="s">
        <v>25</v>
      </c>
      <c r="H1475" s="16">
        <v>1</v>
      </c>
      <c r="I1475" s="17">
        <v>0.66</v>
      </c>
      <c r="J1475" s="17">
        <f t="shared" si="166"/>
        <v>0.66</v>
      </c>
    </row>
    <row r="1476" spans="1:10" ht="25.5" x14ac:dyDescent="0.2">
      <c r="A1476" s="75" t="s">
        <v>38</v>
      </c>
      <c r="B1476" s="14" t="s">
        <v>1245</v>
      </c>
      <c r="C1476" s="75" t="s">
        <v>22</v>
      </c>
      <c r="D1476" s="75" t="s">
        <v>1246</v>
      </c>
      <c r="E1476" s="265" t="s">
        <v>41</v>
      </c>
      <c r="F1476" s="265"/>
      <c r="G1476" s="15" t="s">
        <v>25</v>
      </c>
      <c r="H1476" s="16">
        <v>1</v>
      </c>
      <c r="I1476" s="17">
        <v>0.01</v>
      </c>
      <c r="J1476" s="17">
        <f t="shared" si="166"/>
        <v>0.01</v>
      </c>
    </row>
    <row r="1477" spans="1:10" x14ac:dyDescent="0.2">
      <c r="A1477" s="75" t="s">
        <v>38</v>
      </c>
      <c r="B1477" s="14" t="s">
        <v>947</v>
      </c>
      <c r="C1477" s="75" t="s">
        <v>22</v>
      </c>
      <c r="D1477" s="75" t="s">
        <v>948</v>
      </c>
      <c r="E1477" s="265" t="s">
        <v>944</v>
      </c>
      <c r="F1477" s="265"/>
      <c r="G1477" s="15" t="s">
        <v>25</v>
      </c>
      <c r="H1477" s="16">
        <v>1</v>
      </c>
      <c r="I1477" s="17">
        <v>0.81</v>
      </c>
      <c r="J1477" s="17">
        <f t="shared" si="166"/>
        <v>0.81</v>
      </c>
    </row>
    <row r="1478" spans="1:10" ht="15" thickBot="1" x14ac:dyDescent="0.25">
      <c r="A1478" s="75" t="s">
        <v>38</v>
      </c>
      <c r="B1478" s="14" t="s">
        <v>951</v>
      </c>
      <c r="C1478" s="75" t="s">
        <v>22</v>
      </c>
      <c r="D1478" s="75" t="s">
        <v>952</v>
      </c>
      <c r="E1478" s="265" t="s">
        <v>953</v>
      </c>
      <c r="F1478" s="265"/>
      <c r="G1478" s="15" t="s">
        <v>25</v>
      </c>
      <c r="H1478" s="16">
        <v>1</v>
      </c>
      <c r="I1478" s="17">
        <v>0.06</v>
      </c>
      <c r="J1478" s="17">
        <f t="shared" si="166"/>
        <v>0.06</v>
      </c>
    </row>
    <row r="1479" spans="1:10" ht="15" thickTop="1" x14ac:dyDescent="0.2">
      <c r="A1479" s="13"/>
      <c r="B1479" s="13"/>
      <c r="C1479" s="13"/>
      <c r="D1479" s="13"/>
      <c r="E1479" s="13"/>
      <c r="F1479" s="13"/>
      <c r="G1479" s="13"/>
      <c r="H1479" s="13"/>
      <c r="I1479" s="13"/>
      <c r="J1479" s="13"/>
    </row>
    <row r="1480" spans="1:10" ht="15" x14ac:dyDescent="0.2">
      <c r="A1480" s="76"/>
      <c r="B1480" s="79" t="s">
        <v>9</v>
      </c>
      <c r="C1480" s="76" t="s">
        <v>10</v>
      </c>
      <c r="D1480" s="76" t="s">
        <v>11</v>
      </c>
      <c r="E1480" s="262" t="s">
        <v>12</v>
      </c>
      <c r="F1480" s="262"/>
      <c r="G1480" s="80" t="s">
        <v>13</v>
      </c>
      <c r="H1480" s="79" t="s">
        <v>14</v>
      </c>
      <c r="I1480" s="79" t="s">
        <v>1550</v>
      </c>
      <c r="J1480" s="79" t="s">
        <v>1551</v>
      </c>
    </row>
    <row r="1481" spans="1:10" ht="25.5" x14ac:dyDescent="0.2">
      <c r="A1481" s="77" t="s">
        <v>15</v>
      </c>
      <c r="B1481" s="5" t="s">
        <v>186</v>
      </c>
      <c r="C1481" s="77" t="s">
        <v>22</v>
      </c>
      <c r="D1481" s="77" t="s">
        <v>187</v>
      </c>
      <c r="E1481" s="263" t="s">
        <v>110</v>
      </c>
      <c r="F1481" s="263"/>
      <c r="G1481" s="6" t="s">
        <v>114</v>
      </c>
      <c r="H1481" s="7">
        <v>1</v>
      </c>
      <c r="I1481" s="8"/>
      <c r="J1481" s="8">
        <f>SUM(J1482:J1484)</f>
        <v>100.15</v>
      </c>
    </row>
    <row r="1482" spans="1:10" ht="38.25" x14ac:dyDescent="0.2">
      <c r="A1482" s="78" t="s">
        <v>20</v>
      </c>
      <c r="B1482" s="9" t="s">
        <v>1247</v>
      </c>
      <c r="C1482" s="78" t="s">
        <v>22</v>
      </c>
      <c r="D1482" s="78" t="s">
        <v>1248</v>
      </c>
      <c r="E1482" s="261" t="s">
        <v>110</v>
      </c>
      <c r="F1482" s="261"/>
      <c r="G1482" s="10" t="s">
        <v>25</v>
      </c>
      <c r="H1482" s="11">
        <v>1</v>
      </c>
      <c r="I1482" s="12">
        <v>58.9</v>
      </c>
      <c r="J1482" s="12">
        <f t="shared" ref="J1482:J1484" si="167">TRUNC(H1482*I1482,2)</f>
        <v>58.9</v>
      </c>
    </row>
    <row r="1483" spans="1:10" ht="25.5" x14ac:dyDescent="0.2">
      <c r="A1483" s="78" t="s">
        <v>20</v>
      </c>
      <c r="B1483" s="9" t="s">
        <v>1249</v>
      </c>
      <c r="C1483" s="78" t="s">
        <v>22</v>
      </c>
      <c r="D1483" s="78" t="s">
        <v>1250</v>
      </c>
      <c r="E1483" s="261" t="s">
        <v>110</v>
      </c>
      <c r="F1483" s="261"/>
      <c r="G1483" s="10" t="s">
        <v>25</v>
      </c>
      <c r="H1483" s="11">
        <v>1</v>
      </c>
      <c r="I1483" s="12">
        <v>7.99</v>
      </c>
      <c r="J1483" s="12">
        <f t="shared" si="167"/>
        <v>7.99</v>
      </c>
    </row>
    <row r="1484" spans="1:10" ht="26.25" thickBot="1" x14ac:dyDescent="0.25">
      <c r="A1484" s="78" t="s">
        <v>20</v>
      </c>
      <c r="B1484" s="9" t="s">
        <v>1251</v>
      </c>
      <c r="C1484" s="78" t="s">
        <v>22</v>
      </c>
      <c r="D1484" s="78" t="s">
        <v>1252</v>
      </c>
      <c r="E1484" s="261" t="s">
        <v>24</v>
      </c>
      <c r="F1484" s="261"/>
      <c r="G1484" s="10" t="s">
        <v>25</v>
      </c>
      <c r="H1484" s="11">
        <v>1</v>
      </c>
      <c r="I1484" s="12">
        <v>33.26</v>
      </c>
      <c r="J1484" s="12">
        <f t="shared" si="167"/>
        <v>33.26</v>
      </c>
    </row>
    <row r="1485" spans="1:10" ht="15" thickTop="1" x14ac:dyDescent="0.2">
      <c r="A1485" s="13"/>
      <c r="B1485" s="13"/>
      <c r="C1485" s="13"/>
      <c r="D1485" s="13"/>
      <c r="E1485" s="13"/>
      <c r="F1485" s="13"/>
      <c r="G1485" s="13"/>
      <c r="H1485" s="13"/>
      <c r="I1485" s="13"/>
      <c r="J1485" s="13"/>
    </row>
    <row r="1486" spans="1:10" ht="15" x14ac:dyDescent="0.2">
      <c r="A1486" s="76"/>
      <c r="B1486" s="79" t="s">
        <v>9</v>
      </c>
      <c r="C1486" s="76" t="s">
        <v>10</v>
      </c>
      <c r="D1486" s="76" t="s">
        <v>11</v>
      </c>
      <c r="E1486" s="262" t="s">
        <v>12</v>
      </c>
      <c r="F1486" s="262"/>
      <c r="G1486" s="80" t="s">
        <v>13</v>
      </c>
      <c r="H1486" s="79" t="s">
        <v>14</v>
      </c>
      <c r="I1486" s="79" t="s">
        <v>1550</v>
      </c>
      <c r="J1486" s="79" t="s">
        <v>1551</v>
      </c>
    </row>
    <row r="1487" spans="1:10" ht="25.5" x14ac:dyDescent="0.2">
      <c r="A1487" s="77" t="s">
        <v>15</v>
      </c>
      <c r="B1487" s="5" t="s">
        <v>184</v>
      </c>
      <c r="C1487" s="77" t="s">
        <v>22</v>
      </c>
      <c r="D1487" s="77" t="s">
        <v>185</v>
      </c>
      <c r="E1487" s="263" t="s">
        <v>110</v>
      </c>
      <c r="F1487" s="263"/>
      <c r="G1487" s="6" t="s">
        <v>111</v>
      </c>
      <c r="H1487" s="7">
        <v>1</v>
      </c>
      <c r="I1487" s="8"/>
      <c r="J1487" s="8">
        <f>SUM(J1488:J1492)</f>
        <v>247.01</v>
      </c>
    </row>
    <row r="1488" spans="1:10" ht="38.25" x14ac:dyDescent="0.2">
      <c r="A1488" s="78" t="s">
        <v>20</v>
      </c>
      <c r="B1488" s="9" t="s">
        <v>1253</v>
      </c>
      <c r="C1488" s="78" t="s">
        <v>22</v>
      </c>
      <c r="D1488" s="78" t="s">
        <v>1254</v>
      </c>
      <c r="E1488" s="261" t="s">
        <v>110</v>
      </c>
      <c r="F1488" s="261"/>
      <c r="G1488" s="10" t="s">
        <v>25</v>
      </c>
      <c r="H1488" s="11">
        <v>1</v>
      </c>
      <c r="I1488" s="12">
        <v>73.23</v>
      </c>
      <c r="J1488" s="12">
        <f t="shared" ref="J1488:J1492" si="168">TRUNC(H1488*I1488,2)</f>
        <v>73.23</v>
      </c>
    </row>
    <row r="1489" spans="1:10" ht="38.25" x14ac:dyDescent="0.2">
      <c r="A1489" s="78" t="s">
        <v>20</v>
      </c>
      <c r="B1489" s="9" t="s">
        <v>1247</v>
      </c>
      <c r="C1489" s="78" t="s">
        <v>22</v>
      </c>
      <c r="D1489" s="78" t="s">
        <v>1248</v>
      </c>
      <c r="E1489" s="261" t="s">
        <v>110</v>
      </c>
      <c r="F1489" s="261"/>
      <c r="G1489" s="10" t="s">
        <v>25</v>
      </c>
      <c r="H1489" s="11">
        <v>1</v>
      </c>
      <c r="I1489" s="12">
        <v>58.9</v>
      </c>
      <c r="J1489" s="12">
        <f t="shared" si="168"/>
        <v>58.9</v>
      </c>
    </row>
    <row r="1490" spans="1:10" ht="38.25" x14ac:dyDescent="0.2">
      <c r="A1490" s="78" t="s">
        <v>20</v>
      </c>
      <c r="B1490" s="9" t="s">
        <v>1255</v>
      </c>
      <c r="C1490" s="78" t="s">
        <v>22</v>
      </c>
      <c r="D1490" s="78" t="s">
        <v>1256</v>
      </c>
      <c r="E1490" s="261" t="s">
        <v>110</v>
      </c>
      <c r="F1490" s="261"/>
      <c r="G1490" s="10" t="s">
        <v>25</v>
      </c>
      <c r="H1490" s="11">
        <v>1</v>
      </c>
      <c r="I1490" s="12">
        <v>73.63</v>
      </c>
      <c r="J1490" s="12">
        <f t="shared" si="168"/>
        <v>73.63</v>
      </c>
    </row>
    <row r="1491" spans="1:10" ht="25.5" x14ac:dyDescent="0.2">
      <c r="A1491" s="78" t="s">
        <v>20</v>
      </c>
      <c r="B1491" s="9" t="s">
        <v>1249</v>
      </c>
      <c r="C1491" s="78" t="s">
        <v>22</v>
      </c>
      <c r="D1491" s="78" t="s">
        <v>1250</v>
      </c>
      <c r="E1491" s="261" t="s">
        <v>110</v>
      </c>
      <c r="F1491" s="261"/>
      <c r="G1491" s="10" t="s">
        <v>25</v>
      </c>
      <c r="H1491" s="11">
        <v>1</v>
      </c>
      <c r="I1491" s="12">
        <v>7.99</v>
      </c>
      <c r="J1491" s="12">
        <f t="shared" si="168"/>
        <v>7.99</v>
      </c>
    </row>
    <row r="1492" spans="1:10" ht="26.25" thickBot="1" x14ac:dyDescent="0.25">
      <c r="A1492" s="78" t="s">
        <v>20</v>
      </c>
      <c r="B1492" s="9" t="s">
        <v>1251</v>
      </c>
      <c r="C1492" s="78" t="s">
        <v>22</v>
      </c>
      <c r="D1492" s="78" t="s">
        <v>1252</v>
      </c>
      <c r="E1492" s="261" t="s">
        <v>24</v>
      </c>
      <c r="F1492" s="261"/>
      <c r="G1492" s="10" t="s">
        <v>25</v>
      </c>
      <c r="H1492" s="11">
        <v>1</v>
      </c>
      <c r="I1492" s="12">
        <v>33.26</v>
      </c>
      <c r="J1492" s="12">
        <f t="shared" si="168"/>
        <v>33.26</v>
      </c>
    </row>
    <row r="1493" spans="1:10" ht="15" thickTop="1" x14ac:dyDescent="0.2">
      <c r="A1493" s="13"/>
      <c r="B1493" s="13"/>
      <c r="C1493" s="13"/>
      <c r="D1493" s="13"/>
      <c r="E1493" s="13"/>
      <c r="F1493" s="13"/>
      <c r="G1493" s="13"/>
      <c r="H1493" s="13"/>
      <c r="I1493" s="13"/>
      <c r="J1493" s="13"/>
    </row>
    <row r="1494" spans="1:10" ht="15" x14ac:dyDescent="0.2">
      <c r="A1494" s="76"/>
      <c r="B1494" s="79" t="s">
        <v>9</v>
      </c>
      <c r="C1494" s="76" t="s">
        <v>10</v>
      </c>
      <c r="D1494" s="76" t="s">
        <v>11</v>
      </c>
      <c r="E1494" s="262" t="s">
        <v>12</v>
      </c>
      <c r="F1494" s="262"/>
      <c r="G1494" s="80" t="s">
        <v>13</v>
      </c>
      <c r="H1494" s="79" t="s">
        <v>14</v>
      </c>
      <c r="I1494" s="79" t="s">
        <v>1550</v>
      </c>
      <c r="J1494" s="79" t="s">
        <v>1551</v>
      </c>
    </row>
    <row r="1495" spans="1:10" ht="38.25" x14ac:dyDescent="0.2">
      <c r="A1495" s="77" t="s">
        <v>15</v>
      </c>
      <c r="B1495" s="5" t="s">
        <v>1247</v>
      </c>
      <c r="C1495" s="77" t="s">
        <v>22</v>
      </c>
      <c r="D1495" s="77" t="s">
        <v>1248</v>
      </c>
      <c r="E1495" s="263" t="s">
        <v>110</v>
      </c>
      <c r="F1495" s="263"/>
      <c r="G1495" s="6" t="s">
        <v>25</v>
      </c>
      <c r="H1495" s="7">
        <v>1</v>
      </c>
      <c r="I1495" s="8"/>
      <c r="J1495" s="8">
        <f>SUM(J1496)</f>
        <v>58.9</v>
      </c>
    </row>
    <row r="1496" spans="1:10" ht="26.25" thickBot="1" x14ac:dyDescent="0.25">
      <c r="A1496" s="75" t="s">
        <v>38</v>
      </c>
      <c r="B1496" s="14" t="s">
        <v>1257</v>
      </c>
      <c r="C1496" s="75" t="s">
        <v>22</v>
      </c>
      <c r="D1496" s="75" t="s">
        <v>1258</v>
      </c>
      <c r="E1496" s="265" t="s">
        <v>41</v>
      </c>
      <c r="F1496" s="265"/>
      <c r="G1496" s="15" t="s">
        <v>234</v>
      </c>
      <c r="H1496" s="16">
        <v>5.5999999999999999E-5</v>
      </c>
      <c r="I1496" s="17">
        <v>1051893.1299999999</v>
      </c>
      <c r="J1496" s="17">
        <f t="shared" ref="J1496" si="169">TRUNC(H1496*I1496,2)</f>
        <v>58.9</v>
      </c>
    </row>
    <row r="1497" spans="1:10" ht="15" thickTop="1" x14ac:dyDescent="0.2">
      <c r="A1497" s="13"/>
      <c r="B1497" s="13"/>
      <c r="C1497" s="13"/>
      <c r="D1497" s="13"/>
      <c r="E1497" s="13"/>
      <c r="F1497" s="13"/>
      <c r="G1497" s="13"/>
      <c r="H1497" s="13"/>
      <c r="I1497" s="13"/>
      <c r="J1497" s="13"/>
    </row>
    <row r="1498" spans="1:10" ht="15" x14ac:dyDescent="0.2">
      <c r="A1498" s="76"/>
      <c r="B1498" s="79" t="s">
        <v>9</v>
      </c>
      <c r="C1498" s="76" t="s">
        <v>10</v>
      </c>
      <c r="D1498" s="76" t="s">
        <v>11</v>
      </c>
      <c r="E1498" s="262" t="s">
        <v>12</v>
      </c>
      <c r="F1498" s="262"/>
      <c r="G1498" s="80" t="s">
        <v>13</v>
      </c>
      <c r="H1498" s="79" t="s">
        <v>14</v>
      </c>
      <c r="I1498" s="79" t="s">
        <v>1550</v>
      </c>
      <c r="J1498" s="79" t="s">
        <v>1551</v>
      </c>
    </row>
    <row r="1499" spans="1:10" ht="25.5" x14ac:dyDescent="0.2">
      <c r="A1499" s="77" t="s">
        <v>15</v>
      </c>
      <c r="B1499" s="5" t="s">
        <v>1249</v>
      </c>
      <c r="C1499" s="77" t="s">
        <v>22</v>
      </c>
      <c r="D1499" s="77" t="s">
        <v>1250</v>
      </c>
      <c r="E1499" s="263" t="s">
        <v>110</v>
      </c>
      <c r="F1499" s="263"/>
      <c r="G1499" s="6" t="s">
        <v>25</v>
      </c>
      <c r="H1499" s="7">
        <v>1</v>
      </c>
      <c r="I1499" s="8"/>
      <c r="J1499" s="8">
        <f>SUM(J1500)</f>
        <v>7.99</v>
      </c>
    </row>
    <row r="1500" spans="1:10" ht="26.25" thickBot="1" x14ac:dyDescent="0.25">
      <c r="A1500" s="75" t="s">
        <v>38</v>
      </c>
      <c r="B1500" s="14" t="s">
        <v>1257</v>
      </c>
      <c r="C1500" s="75" t="s">
        <v>22</v>
      </c>
      <c r="D1500" s="75" t="s">
        <v>1258</v>
      </c>
      <c r="E1500" s="265" t="s">
        <v>41</v>
      </c>
      <c r="F1500" s="265"/>
      <c r="G1500" s="15" t="s">
        <v>234</v>
      </c>
      <c r="H1500" s="16">
        <v>7.6000000000000001E-6</v>
      </c>
      <c r="I1500" s="17">
        <v>1051893.1299999999</v>
      </c>
      <c r="J1500" s="17">
        <f t="shared" ref="J1500" si="170">TRUNC(H1500*I1500,2)</f>
        <v>7.99</v>
      </c>
    </row>
    <row r="1501" spans="1:10" ht="15" thickTop="1" x14ac:dyDescent="0.2">
      <c r="A1501" s="13"/>
      <c r="B1501" s="13"/>
      <c r="C1501" s="13"/>
      <c r="D1501" s="13"/>
      <c r="E1501" s="13"/>
      <c r="F1501" s="13"/>
      <c r="G1501" s="13"/>
      <c r="H1501" s="13"/>
      <c r="I1501" s="13"/>
      <c r="J1501" s="13"/>
    </row>
    <row r="1502" spans="1:10" ht="15" x14ac:dyDescent="0.2">
      <c r="A1502" s="76"/>
      <c r="B1502" s="79" t="s">
        <v>9</v>
      </c>
      <c r="C1502" s="76" t="s">
        <v>10</v>
      </c>
      <c r="D1502" s="76" t="s">
        <v>11</v>
      </c>
      <c r="E1502" s="262" t="s">
        <v>12</v>
      </c>
      <c r="F1502" s="262"/>
      <c r="G1502" s="80" t="s">
        <v>13</v>
      </c>
      <c r="H1502" s="79" t="s">
        <v>14</v>
      </c>
      <c r="I1502" s="79" t="s">
        <v>1550</v>
      </c>
      <c r="J1502" s="79" t="s">
        <v>1551</v>
      </c>
    </row>
    <row r="1503" spans="1:10" ht="38.25" x14ac:dyDescent="0.2">
      <c r="A1503" s="77" t="s">
        <v>15</v>
      </c>
      <c r="B1503" s="5" t="s">
        <v>1255</v>
      </c>
      <c r="C1503" s="77" t="s">
        <v>22</v>
      </c>
      <c r="D1503" s="77" t="s">
        <v>1256</v>
      </c>
      <c r="E1503" s="263" t="s">
        <v>110</v>
      </c>
      <c r="F1503" s="263"/>
      <c r="G1503" s="6" t="s">
        <v>25</v>
      </c>
      <c r="H1503" s="7">
        <v>1</v>
      </c>
      <c r="I1503" s="8"/>
      <c r="J1503" s="8">
        <f>SUM(J1504)</f>
        <v>73.63</v>
      </c>
    </row>
    <row r="1504" spans="1:10" ht="26.25" thickBot="1" x14ac:dyDescent="0.25">
      <c r="A1504" s="75" t="s">
        <v>38</v>
      </c>
      <c r="B1504" s="14" t="s">
        <v>1257</v>
      </c>
      <c r="C1504" s="75" t="s">
        <v>22</v>
      </c>
      <c r="D1504" s="75" t="s">
        <v>1258</v>
      </c>
      <c r="E1504" s="265" t="s">
        <v>41</v>
      </c>
      <c r="F1504" s="265"/>
      <c r="G1504" s="15" t="s">
        <v>234</v>
      </c>
      <c r="H1504" s="16">
        <v>6.9999999999999994E-5</v>
      </c>
      <c r="I1504" s="17">
        <v>1051893.1299999999</v>
      </c>
      <c r="J1504" s="17">
        <f t="shared" ref="J1504" si="171">TRUNC(H1504*I1504,2)</f>
        <v>73.63</v>
      </c>
    </row>
    <row r="1505" spans="1:10" ht="15" thickTop="1" x14ac:dyDescent="0.2">
      <c r="A1505" s="13"/>
      <c r="B1505" s="13"/>
      <c r="C1505" s="13"/>
      <c r="D1505" s="13"/>
      <c r="E1505" s="13"/>
      <c r="F1505" s="13"/>
      <c r="G1505" s="13"/>
      <c r="H1505" s="13"/>
      <c r="I1505" s="13"/>
      <c r="J1505" s="13"/>
    </row>
    <row r="1506" spans="1:10" ht="15" x14ac:dyDescent="0.2">
      <c r="A1506" s="76"/>
      <c r="B1506" s="79" t="s">
        <v>9</v>
      </c>
      <c r="C1506" s="76" t="s">
        <v>10</v>
      </c>
      <c r="D1506" s="76" t="s">
        <v>11</v>
      </c>
      <c r="E1506" s="262" t="s">
        <v>12</v>
      </c>
      <c r="F1506" s="262"/>
      <c r="G1506" s="80" t="s">
        <v>13</v>
      </c>
      <c r="H1506" s="79" t="s">
        <v>14</v>
      </c>
      <c r="I1506" s="79" t="s">
        <v>1550</v>
      </c>
      <c r="J1506" s="79" t="s">
        <v>1551</v>
      </c>
    </row>
    <row r="1507" spans="1:10" ht="38.25" x14ac:dyDescent="0.2">
      <c r="A1507" s="77" t="s">
        <v>15</v>
      </c>
      <c r="B1507" s="5" t="s">
        <v>1253</v>
      </c>
      <c r="C1507" s="77" t="s">
        <v>22</v>
      </c>
      <c r="D1507" s="77" t="s">
        <v>1254</v>
      </c>
      <c r="E1507" s="263" t="s">
        <v>110</v>
      </c>
      <c r="F1507" s="263"/>
      <c r="G1507" s="6" t="s">
        <v>25</v>
      </c>
      <c r="H1507" s="7">
        <v>1</v>
      </c>
      <c r="I1507" s="8"/>
      <c r="J1507" s="8">
        <f>SUM(J1508)</f>
        <v>73.23</v>
      </c>
    </row>
    <row r="1508" spans="1:10" ht="15" thickBot="1" x14ac:dyDescent="0.25">
      <c r="A1508" s="75" t="s">
        <v>38</v>
      </c>
      <c r="B1508" s="14" t="s">
        <v>1259</v>
      </c>
      <c r="C1508" s="75" t="s">
        <v>22</v>
      </c>
      <c r="D1508" s="75" t="s">
        <v>1260</v>
      </c>
      <c r="E1508" s="265" t="s">
        <v>84</v>
      </c>
      <c r="F1508" s="265"/>
      <c r="G1508" s="15" t="s">
        <v>217</v>
      </c>
      <c r="H1508" s="16">
        <v>10.77</v>
      </c>
      <c r="I1508" s="17">
        <v>6.8</v>
      </c>
      <c r="J1508" s="17">
        <f t="shared" ref="J1508" si="172">TRUNC(H1508*I1508,2)</f>
        <v>73.23</v>
      </c>
    </row>
    <row r="1509" spans="1:10" ht="15" thickTop="1" x14ac:dyDescent="0.2">
      <c r="A1509" s="13"/>
      <c r="B1509" s="13"/>
      <c r="C1509" s="13"/>
      <c r="D1509" s="13"/>
      <c r="E1509" s="13"/>
      <c r="F1509" s="13"/>
      <c r="G1509" s="13"/>
      <c r="H1509" s="13"/>
      <c r="I1509" s="13"/>
      <c r="J1509" s="13"/>
    </row>
    <row r="1510" spans="1:10" ht="15" x14ac:dyDescent="0.2">
      <c r="A1510" s="76"/>
      <c r="B1510" s="79" t="s">
        <v>9</v>
      </c>
      <c r="C1510" s="76" t="s">
        <v>10</v>
      </c>
      <c r="D1510" s="76" t="s">
        <v>11</v>
      </c>
      <c r="E1510" s="262" t="s">
        <v>12</v>
      </c>
      <c r="F1510" s="262"/>
      <c r="G1510" s="80" t="s">
        <v>13</v>
      </c>
      <c r="H1510" s="79" t="s">
        <v>14</v>
      </c>
      <c r="I1510" s="79" t="s">
        <v>1550</v>
      </c>
      <c r="J1510" s="79" t="s">
        <v>1551</v>
      </c>
    </row>
    <row r="1511" spans="1:10" x14ac:dyDescent="0.2">
      <c r="A1511" s="77" t="s">
        <v>15</v>
      </c>
      <c r="B1511" s="5" t="s">
        <v>498</v>
      </c>
      <c r="C1511" s="77" t="s">
        <v>70</v>
      </c>
      <c r="D1511" s="77" t="s">
        <v>499</v>
      </c>
      <c r="E1511" s="263" t="s">
        <v>275</v>
      </c>
      <c r="F1511" s="263"/>
      <c r="G1511" s="6" t="s">
        <v>276</v>
      </c>
      <c r="H1511" s="7">
        <v>1</v>
      </c>
      <c r="I1511" s="8"/>
      <c r="J1511" s="8">
        <f>SUM(J1512:J1527)</f>
        <v>3.48</v>
      </c>
    </row>
    <row r="1512" spans="1:10" x14ac:dyDescent="0.2">
      <c r="A1512" s="75" t="s">
        <v>38</v>
      </c>
      <c r="B1512" s="14" t="s">
        <v>1261</v>
      </c>
      <c r="C1512" s="75" t="s">
        <v>70</v>
      </c>
      <c r="D1512" s="75" t="s">
        <v>1262</v>
      </c>
      <c r="E1512" s="265" t="s">
        <v>84</v>
      </c>
      <c r="F1512" s="265"/>
      <c r="G1512" s="15" t="s">
        <v>120</v>
      </c>
      <c r="H1512" s="16">
        <v>0.1018</v>
      </c>
      <c r="I1512" s="17">
        <v>14</v>
      </c>
      <c r="J1512" s="17">
        <f t="shared" ref="J1512:J1527" si="173">TRUNC(H1512*I1512,2)</f>
        <v>1.42</v>
      </c>
    </row>
    <row r="1513" spans="1:10" x14ac:dyDescent="0.2">
      <c r="A1513" s="75" t="s">
        <v>38</v>
      </c>
      <c r="B1513" s="14" t="s">
        <v>1263</v>
      </c>
      <c r="C1513" s="75" t="s">
        <v>70</v>
      </c>
      <c r="D1513" s="75" t="s">
        <v>1264</v>
      </c>
      <c r="E1513" s="265" t="s">
        <v>84</v>
      </c>
      <c r="F1513" s="265"/>
      <c r="G1513" s="15" t="s">
        <v>120</v>
      </c>
      <c r="H1513" s="16">
        <v>1.5E-3</v>
      </c>
      <c r="I1513" s="17">
        <v>168.5</v>
      </c>
      <c r="J1513" s="17">
        <f t="shared" si="173"/>
        <v>0.25</v>
      </c>
    </row>
    <row r="1514" spans="1:10" x14ac:dyDescent="0.2">
      <c r="A1514" s="75" t="s">
        <v>38</v>
      </c>
      <c r="B1514" s="14" t="s">
        <v>1265</v>
      </c>
      <c r="C1514" s="75" t="s">
        <v>70</v>
      </c>
      <c r="D1514" s="75" t="s">
        <v>1266</v>
      </c>
      <c r="E1514" s="265" t="s">
        <v>84</v>
      </c>
      <c r="F1514" s="265"/>
      <c r="G1514" s="15" t="s">
        <v>1267</v>
      </c>
      <c r="H1514" s="16">
        <v>8.0000000000000004E-4</v>
      </c>
      <c r="I1514" s="17">
        <v>5.5</v>
      </c>
      <c r="J1514" s="17">
        <f t="shared" si="173"/>
        <v>0</v>
      </c>
    </row>
    <row r="1515" spans="1:10" x14ac:dyDescent="0.2">
      <c r="A1515" s="75" t="s">
        <v>38</v>
      </c>
      <c r="B1515" s="14" t="s">
        <v>1268</v>
      </c>
      <c r="C1515" s="75" t="s">
        <v>70</v>
      </c>
      <c r="D1515" s="75" t="s">
        <v>1269</v>
      </c>
      <c r="E1515" s="265" t="s">
        <v>84</v>
      </c>
      <c r="F1515" s="265"/>
      <c r="G1515" s="15" t="s">
        <v>120</v>
      </c>
      <c r="H1515" s="16">
        <v>6.54E-2</v>
      </c>
      <c r="I1515" s="17">
        <v>4</v>
      </c>
      <c r="J1515" s="17">
        <f t="shared" si="173"/>
        <v>0.26</v>
      </c>
    </row>
    <row r="1516" spans="1:10" x14ac:dyDescent="0.2">
      <c r="A1516" s="75" t="s">
        <v>38</v>
      </c>
      <c r="B1516" s="14" t="s">
        <v>1270</v>
      </c>
      <c r="C1516" s="75" t="s">
        <v>70</v>
      </c>
      <c r="D1516" s="75" t="s">
        <v>1271</v>
      </c>
      <c r="E1516" s="265" t="s">
        <v>592</v>
      </c>
      <c r="F1516" s="265"/>
      <c r="G1516" s="15" t="s">
        <v>120</v>
      </c>
      <c r="H1516" s="16">
        <v>4.4999999999999997E-3</v>
      </c>
      <c r="I1516" s="17">
        <v>12.54</v>
      </c>
      <c r="J1516" s="17">
        <f t="shared" si="173"/>
        <v>0.05</v>
      </c>
    </row>
    <row r="1517" spans="1:10" x14ac:dyDescent="0.2">
      <c r="A1517" s="75" t="s">
        <v>38</v>
      </c>
      <c r="B1517" s="14" t="s">
        <v>1272</v>
      </c>
      <c r="C1517" s="75" t="s">
        <v>70</v>
      </c>
      <c r="D1517" s="75" t="s">
        <v>1273</v>
      </c>
      <c r="E1517" s="265" t="s">
        <v>84</v>
      </c>
      <c r="F1517" s="265"/>
      <c r="G1517" s="15" t="s">
        <v>120</v>
      </c>
      <c r="H1517" s="16">
        <v>4.4999999999999997E-3</v>
      </c>
      <c r="I1517" s="17">
        <v>165</v>
      </c>
      <c r="J1517" s="17">
        <f t="shared" si="173"/>
        <v>0.74</v>
      </c>
    </row>
    <row r="1518" spans="1:10" x14ac:dyDescent="0.2">
      <c r="A1518" s="75" t="s">
        <v>38</v>
      </c>
      <c r="B1518" s="14" t="s">
        <v>1274</v>
      </c>
      <c r="C1518" s="75" t="s">
        <v>70</v>
      </c>
      <c r="D1518" s="75" t="s">
        <v>1275</v>
      </c>
      <c r="E1518" s="265" t="s">
        <v>592</v>
      </c>
      <c r="F1518" s="265"/>
      <c r="G1518" s="15" t="s">
        <v>1276</v>
      </c>
      <c r="H1518" s="16">
        <v>4.0000000000000002E-4</v>
      </c>
      <c r="I1518" s="17">
        <v>300</v>
      </c>
      <c r="J1518" s="17">
        <f t="shared" si="173"/>
        <v>0.12</v>
      </c>
    </row>
    <row r="1519" spans="1:10" x14ac:dyDescent="0.2">
      <c r="A1519" s="75" t="s">
        <v>38</v>
      </c>
      <c r="B1519" s="14" t="s">
        <v>1277</v>
      </c>
      <c r="C1519" s="75" t="s">
        <v>70</v>
      </c>
      <c r="D1519" s="75" t="s">
        <v>1278</v>
      </c>
      <c r="E1519" s="265" t="s">
        <v>84</v>
      </c>
      <c r="F1519" s="265"/>
      <c r="G1519" s="15" t="s">
        <v>120</v>
      </c>
      <c r="H1519" s="16">
        <v>2.0000000000000001E-4</v>
      </c>
      <c r="I1519" s="17">
        <v>21.25</v>
      </c>
      <c r="J1519" s="17">
        <f t="shared" si="173"/>
        <v>0</v>
      </c>
    </row>
    <row r="1520" spans="1:10" x14ac:dyDescent="0.2">
      <c r="A1520" s="75" t="s">
        <v>38</v>
      </c>
      <c r="B1520" s="14" t="s">
        <v>1279</v>
      </c>
      <c r="C1520" s="75" t="s">
        <v>70</v>
      </c>
      <c r="D1520" s="75" t="s">
        <v>1280</v>
      </c>
      <c r="E1520" s="265" t="s">
        <v>84</v>
      </c>
      <c r="F1520" s="265"/>
      <c r="G1520" s="15" t="s">
        <v>120</v>
      </c>
      <c r="H1520" s="16">
        <v>2.0000000000000001E-4</v>
      </c>
      <c r="I1520" s="17">
        <v>36.9</v>
      </c>
      <c r="J1520" s="17">
        <f t="shared" si="173"/>
        <v>0</v>
      </c>
    </row>
    <row r="1521" spans="1:10" x14ac:dyDescent="0.2">
      <c r="A1521" s="75" t="s">
        <v>38</v>
      </c>
      <c r="B1521" s="14" t="s">
        <v>1281</v>
      </c>
      <c r="C1521" s="75" t="s">
        <v>70</v>
      </c>
      <c r="D1521" s="75" t="s">
        <v>1282</v>
      </c>
      <c r="E1521" s="265" t="s">
        <v>84</v>
      </c>
      <c r="F1521" s="265"/>
      <c r="G1521" s="15" t="s">
        <v>120</v>
      </c>
      <c r="H1521" s="16">
        <v>4.4999999999999997E-3</v>
      </c>
      <c r="I1521" s="17">
        <v>4.9000000000000004</v>
      </c>
      <c r="J1521" s="17">
        <f t="shared" si="173"/>
        <v>0.02</v>
      </c>
    </row>
    <row r="1522" spans="1:10" x14ac:dyDescent="0.2">
      <c r="A1522" s="75" t="s">
        <v>38</v>
      </c>
      <c r="B1522" s="14" t="s">
        <v>1283</v>
      </c>
      <c r="C1522" s="75" t="s">
        <v>70</v>
      </c>
      <c r="D1522" s="75" t="s">
        <v>1284</v>
      </c>
      <c r="E1522" s="265" t="s">
        <v>84</v>
      </c>
      <c r="F1522" s="265"/>
      <c r="G1522" s="15" t="s">
        <v>120</v>
      </c>
      <c r="H1522" s="16">
        <v>1.8E-3</v>
      </c>
      <c r="I1522" s="17">
        <v>35.9</v>
      </c>
      <c r="J1522" s="17">
        <f t="shared" si="173"/>
        <v>0.06</v>
      </c>
    </row>
    <row r="1523" spans="1:10" x14ac:dyDescent="0.2">
      <c r="A1523" s="75" t="s">
        <v>38</v>
      </c>
      <c r="B1523" s="14" t="s">
        <v>1285</v>
      </c>
      <c r="C1523" s="75" t="s">
        <v>70</v>
      </c>
      <c r="D1523" s="75" t="s">
        <v>1286</v>
      </c>
      <c r="E1523" s="265" t="s">
        <v>592</v>
      </c>
      <c r="F1523" s="265"/>
      <c r="G1523" s="15" t="s">
        <v>120</v>
      </c>
      <c r="H1523" s="16">
        <v>0.1018</v>
      </c>
      <c r="I1523" s="17">
        <v>5</v>
      </c>
      <c r="J1523" s="17">
        <f t="shared" si="173"/>
        <v>0.5</v>
      </c>
    </row>
    <row r="1524" spans="1:10" ht="25.5" x14ac:dyDescent="0.2">
      <c r="A1524" s="75" t="s">
        <v>38</v>
      </c>
      <c r="B1524" s="14" t="s">
        <v>1287</v>
      </c>
      <c r="C1524" s="75" t="s">
        <v>22</v>
      </c>
      <c r="D1524" s="75" t="s">
        <v>1288</v>
      </c>
      <c r="E1524" s="265" t="s">
        <v>84</v>
      </c>
      <c r="F1524" s="265"/>
      <c r="G1524" s="15" t="s">
        <v>1289</v>
      </c>
      <c r="H1524" s="16">
        <v>8.0000000000000004E-4</v>
      </c>
      <c r="I1524" s="17">
        <v>62.4</v>
      </c>
      <c r="J1524" s="17">
        <f t="shared" si="173"/>
        <v>0.04</v>
      </c>
    </row>
    <row r="1525" spans="1:10" ht="25.5" x14ac:dyDescent="0.2">
      <c r="A1525" s="75" t="s">
        <v>38</v>
      </c>
      <c r="B1525" s="14" t="s">
        <v>1290</v>
      </c>
      <c r="C1525" s="75" t="s">
        <v>22</v>
      </c>
      <c r="D1525" s="75" t="s">
        <v>1291</v>
      </c>
      <c r="E1525" s="265" t="s">
        <v>84</v>
      </c>
      <c r="F1525" s="265"/>
      <c r="G1525" s="15" t="s">
        <v>234</v>
      </c>
      <c r="H1525" s="16">
        <v>5.9999999999999995E-4</v>
      </c>
      <c r="I1525" s="17">
        <v>13</v>
      </c>
      <c r="J1525" s="17">
        <f t="shared" si="173"/>
        <v>0</v>
      </c>
    </row>
    <row r="1526" spans="1:10" ht="25.5" x14ac:dyDescent="0.2">
      <c r="A1526" s="75" t="s">
        <v>38</v>
      </c>
      <c r="B1526" s="14" t="s">
        <v>1292</v>
      </c>
      <c r="C1526" s="75" t="s">
        <v>22</v>
      </c>
      <c r="D1526" s="75" t="s">
        <v>1293</v>
      </c>
      <c r="E1526" s="265" t="s">
        <v>84</v>
      </c>
      <c r="F1526" s="265"/>
      <c r="G1526" s="15" t="s">
        <v>234</v>
      </c>
      <c r="H1526" s="16">
        <v>2.0000000000000001E-4</v>
      </c>
      <c r="I1526" s="17">
        <v>16.899999999999999</v>
      </c>
      <c r="J1526" s="17">
        <f t="shared" si="173"/>
        <v>0</v>
      </c>
    </row>
    <row r="1527" spans="1:10" ht="15" thickBot="1" x14ac:dyDescent="0.25">
      <c r="A1527" s="75" t="s">
        <v>38</v>
      </c>
      <c r="B1527" s="14" t="s">
        <v>1294</v>
      </c>
      <c r="C1527" s="75" t="s">
        <v>22</v>
      </c>
      <c r="D1527" s="75" t="s">
        <v>1295</v>
      </c>
      <c r="E1527" s="265" t="s">
        <v>41</v>
      </c>
      <c r="F1527" s="265"/>
      <c r="G1527" s="15" t="s">
        <v>1289</v>
      </c>
      <c r="H1527" s="16">
        <v>2.3E-3</v>
      </c>
      <c r="I1527" s="17">
        <v>11.7</v>
      </c>
      <c r="J1527" s="17">
        <f t="shared" si="173"/>
        <v>0.02</v>
      </c>
    </row>
    <row r="1528" spans="1:10" ht="15" thickTop="1" x14ac:dyDescent="0.2">
      <c r="A1528" s="13"/>
      <c r="B1528" s="13"/>
      <c r="C1528" s="13"/>
      <c r="D1528" s="13"/>
      <c r="E1528" s="13"/>
      <c r="F1528" s="13"/>
      <c r="G1528" s="13"/>
      <c r="H1528" s="13"/>
      <c r="I1528" s="13"/>
      <c r="J1528" s="13"/>
    </row>
    <row r="1529" spans="1:10" ht="15" x14ac:dyDescent="0.2">
      <c r="A1529" s="76"/>
      <c r="B1529" s="79" t="s">
        <v>9</v>
      </c>
      <c r="C1529" s="76" t="s">
        <v>10</v>
      </c>
      <c r="D1529" s="76" t="s">
        <v>11</v>
      </c>
      <c r="E1529" s="262" t="s">
        <v>12</v>
      </c>
      <c r="F1529" s="262"/>
      <c r="G1529" s="80" t="s">
        <v>13</v>
      </c>
      <c r="H1529" s="79" t="s">
        <v>14</v>
      </c>
      <c r="I1529" s="79" t="s">
        <v>1550</v>
      </c>
      <c r="J1529" s="79" t="s">
        <v>1551</v>
      </c>
    </row>
    <row r="1530" spans="1:10" x14ac:dyDescent="0.2">
      <c r="A1530" s="77" t="s">
        <v>15</v>
      </c>
      <c r="B1530" s="5" t="s">
        <v>459</v>
      </c>
      <c r="C1530" s="77" t="s">
        <v>70</v>
      </c>
      <c r="D1530" s="77" t="s">
        <v>460</v>
      </c>
      <c r="E1530" s="263" t="s">
        <v>275</v>
      </c>
      <c r="F1530" s="263"/>
      <c r="G1530" s="6" t="s">
        <v>276</v>
      </c>
      <c r="H1530" s="7">
        <v>1</v>
      </c>
      <c r="I1530" s="8"/>
      <c r="J1530" s="8">
        <f>SUM(J1531:J1550)</f>
        <v>3.55</v>
      </c>
    </row>
    <row r="1531" spans="1:10" x14ac:dyDescent="0.2">
      <c r="A1531" s="75" t="s">
        <v>38</v>
      </c>
      <c r="B1531" s="14" t="s">
        <v>1261</v>
      </c>
      <c r="C1531" s="75" t="s">
        <v>70</v>
      </c>
      <c r="D1531" s="75" t="s">
        <v>1262</v>
      </c>
      <c r="E1531" s="265" t="s">
        <v>84</v>
      </c>
      <c r="F1531" s="265"/>
      <c r="G1531" s="15" t="s">
        <v>120</v>
      </c>
      <c r="H1531" s="16">
        <v>0.1018</v>
      </c>
      <c r="I1531" s="17">
        <v>14</v>
      </c>
      <c r="J1531" s="17">
        <f t="shared" ref="J1531:J1550" si="174">TRUNC(H1531*I1531,2)</f>
        <v>1.42</v>
      </c>
    </row>
    <row r="1532" spans="1:10" x14ac:dyDescent="0.2">
      <c r="A1532" s="75" t="s">
        <v>38</v>
      </c>
      <c r="B1532" s="14" t="s">
        <v>1263</v>
      </c>
      <c r="C1532" s="75" t="s">
        <v>70</v>
      </c>
      <c r="D1532" s="75" t="s">
        <v>1264</v>
      </c>
      <c r="E1532" s="265" t="s">
        <v>84</v>
      </c>
      <c r="F1532" s="265"/>
      <c r="G1532" s="15" t="s">
        <v>120</v>
      </c>
      <c r="H1532" s="16">
        <v>1.5E-3</v>
      </c>
      <c r="I1532" s="17">
        <v>168.5</v>
      </c>
      <c r="J1532" s="17">
        <f t="shared" si="174"/>
        <v>0.25</v>
      </c>
    </row>
    <row r="1533" spans="1:10" x14ac:dyDescent="0.2">
      <c r="A1533" s="75" t="s">
        <v>38</v>
      </c>
      <c r="B1533" s="14" t="s">
        <v>1265</v>
      </c>
      <c r="C1533" s="75" t="s">
        <v>70</v>
      </c>
      <c r="D1533" s="75" t="s">
        <v>1266</v>
      </c>
      <c r="E1533" s="265" t="s">
        <v>84</v>
      </c>
      <c r="F1533" s="265"/>
      <c r="G1533" s="15" t="s">
        <v>1267</v>
      </c>
      <c r="H1533" s="16">
        <v>6.9999999999999999E-4</v>
      </c>
      <c r="I1533" s="17">
        <v>5.5</v>
      </c>
      <c r="J1533" s="17">
        <f t="shared" si="174"/>
        <v>0</v>
      </c>
    </row>
    <row r="1534" spans="1:10" x14ac:dyDescent="0.2">
      <c r="A1534" s="75" t="s">
        <v>38</v>
      </c>
      <c r="B1534" s="14" t="s">
        <v>1268</v>
      </c>
      <c r="C1534" s="75" t="s">
        <v>70</v>
      </c>
      <c r="D1534" s="75" t="s">
        <v>1269</v>
      </c>
      <c r="E1534" s="265" t="s">
        <v>84</v>
      </c>
      <c r="F1534" s="265"/>
      <c r="G1534" s="15" t="s">
        <v>120</v>
      </c>
      <c r="H1534" s="16">
        <v>6.54E-2</v>
      </c>
      <c r="I1534" s="17">
        <v>4</v>
      </c>
      <c r="J1534" s="17">
        <f t="shared" si="174"/>
        <v>0.26</v>
      </c>
    </row>
    <row r="1535" spans="1:10" x14ac:dyDescent="0.2">
      <c r="A1535" s="75" t="s">
        <v>38</v>
      </c>
      <c r="B1535" s="14" t="s">
        <v>1270</v>
      </c>
      <c r="C1535" s="75" t="s">
        <v>70</v>
      </c>
      <c r="D1535" s="75" t="s">
        <v>1271</v>
      </c>
      <c r="E1535" s="265" t="s">
        <v>592</v>
      </c>
      <c r="F1535" s="265"/>
      <c r="G1535" s="15" t="s">
        <v>120</v>
      </c>
      <c r="H1535" s="16">
        <v>4.4999999999999997E-3</v>
      </c>
      <c r="I1535" s="17">
        <v>12.54</v>
      </c>
      <c r="J1535" s="17">
        <f t="shared" si="174"/>
        <v>0.05</v>
      </c>
    </row>
    <row r="1536" spans="1:10" x14ac:dyDescent="0.2">
      <c r="A1536" s="75" t="s">
        <v>38</v>
      </c>
      <c r="B1536" s="14" t="s">
        <v>1272</v>
      </c>
      <c r="C1536" s="75" t="s">
        <v>70</v>
      </c>
      <c r="D1536" s="75" t="s">
        <v>1273</v>
      </c>
      <c r="E1536" s="265" t="s">
        <v>84</v>
      </c>
      <c r="F1536" s="265"/>
      <c r="G1536" s="15" t="s">
        <v>120</v>
      </c>
      <c r="H1536" s="16">
        <v>4.4999999999999997E-3</v>
      </c>
      <c r="I1536" s="17">
        <v>165</v>
      </c>
      <c r="J1536" s="17">
        <f t="shared" si="174"/>
        <v>0.74</v>
      </c>
    </row>
    <row r="1537" spans="1:10" x14ac:dyDescent="0.2">
      <c r="A1537" s="75" t="s">
        <v>38</v>
      </c>
      <c r="B1537" s="14" t="s">
        <v>1274</v>
      </c>
      <c r="C1537" s="75" t="s">
        <v>70</v>
      </c>
      <c r="D1537" s="75" t="s">
        <v>1275</v>
      </c>
      <c r="E1537" s="265" t="s">
        <v>592</v>
      </c>
      <c r="F1537" s="265"/>
      <c r="G1537" s="15" t="s">
        <v>1276</v>
      </c>
      <c r="H1537" s="16">
        <v>4.0000000000000002E-4</v>
      </c>
      <c r="I1537" s="17">
        <v>300</v>
      </c>
      <c r="J1537" s="17">
        <f t="shared" si="174"/>
        <v>0.12</v>
      </c>
    </row>
    <row r="1538" spans="1:10" x14ac:dyDescent="0.2">
      <c r="A1538" s="75" t="s">
        <v>38</v>
      </c>
      <c r="B1538" s="14" t="s">
        <v>1296</v>
      </c>
      <c r="C1538" s="75" t="s">
        <v>70</v>
      </c>
      <c r="D1538" s="75" t="s">
        <v>1297</v>
      </c>
      <c r="E1538" s="265" t="s">
        <v>84</v>
      </c>
      <c r="F1538" s="265"/>
      <c r="G1538" s="15" t="s">
        <v>120</v>
      </c>
      <c r="H1538" s="16">
        <v>1E-4</v>
      </c>
      <c r="I1538" s="17">
        <v>30</v>
      </c>
      <c r="J1538" s="17">
        <f t="shared" si="174"/>
        <v>0</v>
      </c>
    </row>
    <row r="1539" spans="1:10" x14ac:dyDescent="0.2">
      <c r="A1539" s="75" t="s">
        <v>38</v>
      </c>
      <c r="B1539" s="14" t="s">
        <v>1298</v>
      </c>
      <c r="C1539" s="75" t="s">
        <v>70</v>
      </c>
      <c r="D1539" s="75" t="s">
        <v>1299</v>
      </c>
      <c r="E1539" s="265" t="s">
        <v>84</v>
      </c>
      <c r="F1539" s="265"/>
      <c r="G1539" s="15" t="s">
        <v>120</v>
      </c>
      <c r="H1539" s="16">
        <v>2.0000000000000001E-4</v>
      </c>
      <c r="I1539" s="17">
        <v>15.15</v>
      </c>
      <c r="J1539" s="17">
        <f t="shared" si="174"/>
        <v>0</v>
      </c>
    </row>
    <row r="1540" spans="1:10" x14ac:dyDescent="0.2">
      <c r="A1540" s="75" t="s">
        <v>38</v>
      </c>
      <c r="B1540" s="14" t="s">
        <v>1300</v>
      </c>
      <c r="C1540" s="75" t="s">
        <v>70</v>
      </c>
      <c r="D1540" s="75" t="s">
        <v>1301</v>
      </c>
      <c r="E1540" s="265" t="s">
        <v>84</v>
      </c>
      <c r="F1540" s="265"/>
      <c r="G1540" s="15" t="s">
        <v>120</v>
      </c>
      <c r="H1540" s="16">
        <v>2.0000000000000001E-4</v>
      </c>
      <c r="I1540" s="17">
        <v>22.89</v>
      </c>
      <c r="J1540" s="17">
        <f t="shared" si="174"/>
        <v>0</v>
      </c>
    </row>
    <row r="1541" spans="1:10" x14ac:dyDescent="0.2">
      <c r="A1541" s="75" t="s">
        <v>38</v>
      </c>
      <c r="B1541" s="14" t="s">
        <v>1281</v>
      </c>
      <c r="C1541" s="75" t="s">
        <v>70</v>
      </c>
      <c r="D1541" s="75" t="s">
        <v>1282</v>
      </c>
      <c r="E1541" s="265" t="s">
        <v>84</v>
      </c>
      <c r="F1541" s="265"/>
      <c r="G1541" s="15" t="s">
        <v>120</v>
      </c>
      <c r="H1541" s="16">
        <v>4.4999999999999997E-3</v>
      </c>
      <c r="I1541" s="17">
        <v>4.9000000000000004</v>
      </c>
      <c r="J1541" s="17">
        <f t="shared" si="174"/>
        <v>0.02</v>
      </c>
    </row>
    <row r="1542" spans="1:10" x14ac:dyDescent="0.2">
      <c r="A1542" s="75" t="s">
        <v>38</v>
      </c>
      <c r="B1542" s="14" t="s">
        <v>1283</v>
      </c>
      <c r="C1542" s="75" t="s">
        <v>70</v>
      </c>
      <c r="D1542" s="75" t="s">
        <v>1284</v>
      </c>
      <c r="E1542" s="265" t="s">
        <v>84</v>
      </c>
      <c r="F1542" s="265"/>
      <c r="G1542" s="15" t="s">
        <v>120</v>
      </c>
      <c r="H1542" s="16">
        <v>1.8E-3</v>
      </c>
      <c r="I1542" s="17">
        <v>35.9</v>
      </c>
      <c r="J1542" s="17">
        <f t="shared" si="174"/>
        <v>0.06</v>
      </c>
    </row>
    <row r="1543" spans="1:10" x14ac:dyDescent="0.2">
      <c r="A1543" s="75" t="s">
        <v>38</v>
      </c>
      <c r="B1543" s="14" t="s">
        <v>1285</v>
      </c>
      <c r="C1543" s="75" t="s">
        <v>70</v>
      </c>
      <c r="D1543" s="75" t="s">
        <v>1286</v>
      </c>
      <c r="E1543" s="265" t="s">
        <v>592</v>
      </c>
      <c r="F1543" s="265"/>
      <c r="G1543" s="15" t="s">
        <v>120</v>
      </c>
      <c r="H1543" s="16">
        <v>0.1018</v>
      </c>
      <c r="I1543" s="17">
        <v>5</v>
      </c>
      <c r="J1543" s="17">
        <f t="shared" si="174"/>
        <v>0.5</v>
      </c>
    </row>
    <row r="1544" spans="1:10" x14ac:dyDescent="0.2">
      <c r="A1544" s="75" t="s">
        <v>38</v>
      </c>
      <c r="B1544" s="14" t="s">
        <v>1302</v>
      </c>
      <c r="C1544" s="75" t="s">
        <v>70</v>
      </c>
      <c r="D1544" s="75" t="s">
        <v>1303</v>
      </c>
      <c r="E1544" s="265" t="s">
        <v>84</v>
      </c>
      <c r="F1544" s="265"/>
      <c r="G1544" s="15" t="s">
        <v>120</v>
      </c>
      <c r="H1544" s="16">
        <v>2.0000000000000001E-4</v>
      </c>
      <c r="I1544" s="17">
        <v>37.9</v>
      </c>
      <c r="J1544" s="17">
        <f t="shared" si="174"/>
        <v>0</v>
      </c>
    </row>
    <row r="1545" spans="1:10" x14ac:dyDescent="0.2">
      <c r="A1545" s="75" t="s">
        <v>38</v>
      </c>
      <c r="B1545" s="14" t="s">
        <v>1304</v>
      </c>
      <c r="C1545" s="75" t="s">
        <v>70</v>
      </c>
      <c r="D1545" s="75" t="s">
        <v>1305</v>
      </c>
      <c r="E1545" s="265" t="s">
        <v>41</v>
      </c>
      <c r="F1545" s="265"/>
      <c r="G1545" s="15" t="s">
        <v>120</v>
      </c>
      <c r="H1545" s="16">
        <v>1E-4</v>
      </c>
      <c r="I1545" s="17">
        <v>246</v>
      </c>
      <c r="J1545" s="17">
        <f t="shared" si="174"/>
        <v>0.02</v>
      </c>
    </row>
    <row r="1546" spans="1:10" x14ac:dyDescent="0.2">
      <c r="A1546" s="75" t="s">
        <v>38</v>
      </c>
      <c r="B1546" s="14" t="s">
        <v>1306</v>
      </c>
      <c r="C1546" s="75" t="s">
        <v>70</v>
      </c>
      <c r="D1546" s="75" t="s">
        <v>1307</v>
      </c>
      <c r="E1546" s="265" t="s">
        <v>41</v>
      </c>
      <c r="F1546" s="265"/>
      <c r="G1546" s="15" t="s">
        <v>120</v>
      </c>
      <c r="H1546" s="16">
        <v>1E-4</v>
      </c>
      <c r="I1546" s="17">
        <v>518</v>
      </c>
      <c r="J1546" s="17">
        <f t="shared" si="174"/>
        <v>0.05</v>
      </c>
    </row>
    <row r="1547" spans="1:10" ht="25.5" x14ac:dyDescent="0.2">
      <c r="A1547" s="75" t="s">
        <v>38</v>
      </c>
      <c r="B1547" s="14" t="s">
        <v>1287</v>
      </c>
      <c r="C1547" s="75" t="s">
        <v>22</v>
      </c>
      <c r="D1547" s="75" t="s">
        <v>1288</v>
      </c>
      <c r="E1547" s="265" t="s">
        <v>84</v>
      </c>
      <c r="F1547" s="265"/>
      <c r="G1547" s="15" t="s">
        <v>1289</v>
      </c>
      <c r="H1547" s="16">
        <v>6.9999999999999999E-4</v>
      </c>
      <c r="I1547" s="17">
        <v>62.4</v>
      </c>
      <c r="J1547" s="17">
        <f t="shared" si="174"/>
        <v>0.04</v>
      </c>
    </row>
    <row r="1548" spans="1:10" ht="25.5" x14ac:dyDescent="0.2">
      <c r="A1548" s="75" t="s">
        <v>38</v>
      </c>
      <c r="B1548" s="14" t="s">
        <v>1290</v>
      </c>
      <c r="C1548" s="75" t="s">
        <v>22</v>
      </c>
      <c r="D1548" s="75" t="s">
        <v>1291</v>
      </c>
      <c r="E1548" s="265" t="s">
        <v>84</v>
      </c>
      <c r="F1548" s="265"/>
      <c r="G1548" s="15" t="s">
        <v>234</v>
      </c>
      <c r="H1548" s="16">
        <v>5.9999999999999995E-4</v>
      </c>
      <c r="I1548" s="17">
        <v>13</v>
      </c>
      <c r="J1548" s="17">
        <f t="shared" si="174"/>
        <v>0</v>
      </c>
    </row>
    <row r="1549" spans="1:10" ht="25.5" x14ac:dyDescent="0.2">
      <c r="A1549" s="75" t="s">
        <v>38</v>
      </c>
      <c r="B1549" s="14" t="s">
        <v>1292</v>
      </c>
      <c r="C1549" s="75" t="s">
        <v>22</v>
      </c>
      <c r="D1549" s="75" t="s">
        <v>1293</v>
      </c>
      <c r="E1549" s="265" t="s">
        <v>84</v>
      </c>
      <c r="F1549" s="265"/>
      <c r="G1549" s="15" t="s">
        <v>234</v>
      </c>
      <c r="H1549" s="16">
        <v>2.0000000000000001E-4</v>
      </c>
      <c r="I1549" s="17">
        <v>16.899999999999999</v>
      </c>
      <c r="J1549" s="17">
        <f t="shared" si="174"/>
        <v>0</v>
      </c>
    </row>
    <row r="1550" spans="1:10" ht="15" thickBot="1" x14ac:dyDescent="0.25">
      <c r="A1550" s="75" t="s">
        <v>38</v>
      </c>
      <c r="B1550" s="14" t="s">
        <v>1294</v>
      </c>
      <c r="C1550" s="75" t="s">
        <v>22</v>
      </c>
      <c r="D1550" s="75" t="s">
        <v>1295</v>
      </c>
      <c r="E1550" s="265" t="s">
        <v>41</v>
      </c>
      <c r="F1550" s="265"/>
      <c r="G1550" s="15" t="s">
        <v>1289</v>
      </c>
      <c r="H1550" s="16">
        <v>2.3E-3</v>
      </c>
      <c r="I1550" s="17">
        <v>11.7</v>
      </c>
      <c r="J1550" s="17">
        <f t="shared" si="174"/>
        <v>0.02</v>
      </c>
    </row>
    <row r="1551" spans="1:10" ht="15" thickTop="1" x14ac:dyDescent="0.2">
      <c r="A1551" s="13"/>
      <c r="B1551" s="13"/>
      <c r="C1551" s="13"/>
      <c r="D1551" s="13"/>
      <c r="E1551" s="13"/>
      <c r="F1551" s="13"/>
      <c r="G1551" s="13"/>
      <c r="H1551" s="13"/>
      <c r="I1551" s="13"/>
      <c r="J1551" s="13"/>
    </row>
    <row r="1552" spans="1:10" ht="15" x14ac:dyDescent="0.2">
      <c r="A1552" s="76"/>
      <c r="B1552" s="79" t="s">
        <v>9</v>
      </c>
      <c r="C1552" s="76" t="s">
        <v>10</v>
      </c>
      <c r="D1552" s="76" t="s">
        <v>11</v>
      </c>
      <c r="E1552" s="262" t="s">
        <v>12</v>
      </c>
      <c r="F1552" s="262"/>
      <c r="G1552" s="80" t="s">
        <v>13</v>
      </c>
      <c r="H1552" s="79" t="s">
        <v>14</v>
      </c>
      <c r="I1552" s="79" t="s">
        <v>1550</v>
      </c>
      <c r="J1552" s="79" t="s">
        <v>1551</v>
      </c>
    </row>
    <row r="1553" spans="1:10" x14ac:dyDescent="0.2">
      <c r="A1553" s="77" t="s">
        <v>15</v>
      </c>
      <c r="B1553" s="5" t="s">
        <v>424</v>
      </c>
      <c r="C1553" s="77" t="s">
        <v>70</v>
      </c>
      <c r="D1553" s="77" t="s">
        <v>425</v>
      </c>
      <c r="E1553" s="263" t="s">
        <v>275</v>
      </c>
      <c r="F1553" s="263"/>
      <c r="G1553" s="6" t="s">
        <v>276</v>
      </c>
      <c r="H1553" s="7">
        <v>1</v>
      </c>
      <c r="I1553" s="8"/>
      <c r="J1553" s="8">
        <f>SUM(J1554:J1574)</f>
        <v>3.5499999999999994</v>
      </c>
    </row>
    <row r="1554" spans="1:10" x14ac:dyDescent="0.2">
      <c r="A1554" s="75" t="s">
        <v>38</v>
      </c>
      <c r="B1554" s="14" t="s">
        <v>1261</v>
      </c>
      <c r="C1554" s="75" t="s">
        <v>70</v>
      </c>
      <c r="D1554" s="75" t="s">
        <v>1262</v>
      </c>
      <c r="E1554" s="265" t="s">
        <v>84</v>
      </c>
      <c r="F1554" s="265"/>
      <c r="G1554" s="15" t="s">
        <v>120</v>
      </c>
      <c r="H1554" s="16">
        <v>0.1018</v>
      </c>
      <c r="I1554" s="17">
        <v>14</v>
      </c>
      <c r="J1554" s="17">
        <f t="shared" ref="J1554:J1574" si="175">TRUNC(H1554*I1554,2)</f>
        <v>1.42</v>
      </c>
    </row>
    <row r="1555" spans="1:10" x14ac:dyDescent="0.2">
      <c r="A1555" s="75" t="s">
        <v>38</v>
      </c>
      <c r="B1555" s="14" t="s">
        <v>1263</v>
      </c>
      <c r="C1555" s="75" t="s">
        <v>70</v>
      </c>
      <c r="D1555" s="75" t="s">
        <v>1264</v>
      </c>
      <c r="E1555" s="265" t="s">
        <v>84</v>
      </c>
      <c r="F1555" s="265"/>
      <c r="G1555" s="15" t="s">
        <v>120</v>
      </c>
      <c r="H1555" s="16">
        <v>1.5E-3</v>
      </c>
      <c r="I1555" s="17">
        <v>168.5</v>
      </c>
      <c r="J1555" s="17">
        <f t="shared" si="175"/>
        <v>0.25</v>
      </c>
    </row>
    <row r="1556" spans="1:10" x14ac:dyDescent="0.2">
      <c r="A1556" s="75" t="s">
        <v>38</v>
      </c>
      <c r="B1556" s="14" t="s">
        <v>1265</v>
      </c>
      <c r="C1556" s="75" t="s">
        <v>70</v>
      </c>
      <c r="D1556" s="75" t="s">
        <v>1266</v>
      </c>
      <c r="E1556" s="265" t="s">
        <v>84</v>
      </c>
      <c r="F1556" s="265"/>
      <c r="G1556" s="15" t="s">
        <v>1267</v>
      </c>
      <c r="H1556" s="16">
        <v>8.0000000000000004E-4</v>
      </c>
      <c r="I1556" s="17">
        <v>5.5</v>
      </c>
      <c r="J1556" s="17">
        <f t="shared" si="175"/>
        <v>0</v>
      </c>
    </row>
    <row r="1557" spans="1:10" x14ac:dyDescent="0.2">
      <c r="A1557" s="75" t="s">
        <v>38</v>
      </c>
      <c r="B1557" s="14" t="s">
        <v>1268</v>
      </c>
      <c r="C1557" s="75" t="s">
        <v>70</v>
      </c>
      <c r="D1557" s="75" t="s">
        <v>1269</v>
      </c>
      <c r="E1557" s="265" t="s">
        <v>84</v>
      </c>
      <c r="F1557" s="265"/>
      <c r="G1557" s="15" t="s">
        <v>120</v>
      </c>
      <c r="H1557" s="16">
        <v>6.54E-2</v>
      </c>
      <c r="I1557" s="17">
        <v>4</v>
      </c>
      <c r="J1557" s="17">
        <f t="shared" si="175"/>
        <v>0.26</v>
      </c>
    </row>
    <row r="1558" spans="1:10" x14ac:dyDescent="0.2">
      <c r="A1558" s="75" t="s">
        <v>38</v>
      </c>
      <c r="B1558" s="14" t="s">
        <v>1270</v>
      </c>
      <c r="C1558" s="75" t="s">
        <v>70</v>
      </c>
      <c r="D1558" s="75" t="s">
        <v>1271</v>
      </c>
      <c r="E1558" s="265" t="s">
        <v>592</v>
      </c>
      <c r="F1558" s="265"/>
      <c r="G1558" s="15" t="s">
        <v>120</v>
      </c>
      <c r="H1558" s="16">
        <v>4.4999999999999997E-3</v>
      </c>
      <c r="I1558" s="17">
        <v>12.54</v>
      </c>
      <c r="J1558" s="17">
        <f t="shared" si="175"/>
        <v>0.05</v>
      </c>
    </row>
    <row r="1559" spans="1:10" x14ac:dyDescent="0.2">
      <c r="A1559" s="75" t="s">
        <v>38</v>
      </c>
      <c r="B1559" s="14" t="s">
        <v>1272</v>
      </c>
      <c r="C1559" s="75" t="s">
        <v>70</v>
      </c>
      <c r="D1559" s="75" t="s">
        <v>1273</v>
      </c>
      <c r="E1559" s="265" t="s">
        <v>84</v>
      </c>
      <c r="F1559" s="265"/>
      <c r="G1559" s="15" t="s">
        <v>120</v>
      </c>
      <c r="H1559" s="16">
        <v>4.4999999999999997E-3</v>
      </c>
      <c r="I1559" s="17">
        <v>165</v>
      </c>
      <c r="J1559" s="17">
        <f t="shared" si="175"/>
        <v>0.74</v>
      </c>
    </row>
    <row r="1560" spans="1:10" x14ac:dyDescent="0.2">
      <c r="A1560" s="75" t="s">
        <v>38</v>
      </c>
      <c r="B1560" s="14" t="s">
        <v>1274</v>
      </c>
      <c r="C1560" s="75" t="s">
        <v>70</v>
      </c>
      <c r="D1560" s="75" t="s">
        <v>1275</v>
      </c>
      <c r="E1560" s="265" t="s">
        <v>592</v>
      </c>
      <c r="F1560" s="265"/>
      <c r="G1560" s="15" t="s">
        <v>1276</v>
      </c>
      <c r="H1560" s="16">
        <v>4.0000000000000002E-4</v>
      </c>
      <c r="I1560" s="17">
        <v>300</v>
      </c>
      <c r="J1560" s="17">
        <f t="shared" si="175"/>
        <v>0.12</v>
      </c>
    </row>
    <row r="1561" spans="1:10" x14ac:dyDescent="0.2">
      <c r="A1561" s="75" t="s">
        <v>38</v>
      </c>
      <c r="B1561" s="14" t="s">
        <v>1308</v>
      </c>
      <c r="C1561" s="75" t="s">
        <v>70</v>
      </c>
      <c r="D1561" s="75" t="s">
        <v>1309</v>
      </c>
      <c r="E1561" s="265" t="s">
        <v>84</v>
      </c>
      <c r="F1561" s="265"/>
      <c r="G1561" s="15" t="s">
        <v>120</v>
      </c>
      <c r="H1561" s="16">
        <v>1E-4</v>
      </c>
      <c r="I1561" s="17">
        <v>34.369999999999997</v>
      </c>
      <c r="J1561" s="17">
        <f t="shared" si="175"/>
        <v>0</v>
      </c>
    </row>
    <row r="1562" spans="1:10" x14ac:dyDescent="0.2">
      <c r="A1562" s="75" t="s">
        <v>38</v>
      </c>
      <c r="B1562" s="14" t="s">
        <v>1310</v>
      </c>
      <c r="C1562" s="75" t="s">
        <v>70</v>
      </c>
      <c r="D1562" s="75" t="s">
        <v>1311</v>
      </c>
      <c r="E1562" s="265" t="s">
        <v>84</v>
      </c>
      <c r="F1562" s="265"/>
      <c r="G1562" s="15" t="s">
        <v>120</v>
      </c>
      <c r="H1562" s="16">
        <v>1E-4</v>
      </c>
      <c r="I1562" s="17">
        <v>19.57</v>
      </c>
      <c r="J1562" s="17">
        <f t="shared" si="175"/>
        <v>0</v>
      </c>
    </row>
    <row r="1563" spans="1:10" x14ac:dyDescent="0.2">
      <c r="A1563" s="75" t="s">
        <v>38</v>
      </c>
      <c r="B1563" s="14" t="s">
        <v>1281</v>
      </c>
      <c r="C1563" s="75" t="s">
        <v>70</v>
      </c>
      <c r="D1563" s="75" t="s">
        <v>1282</v>
      </c>
      <c r="E1563" s="265" t="s">
        <v>84</v>
      </c>
      <c r="F1563" s="265"/>
      <c r="G1563" s="15" t="s">
        <v>120</v>
      </c>
      <c r="H1563" s="16">
        <v>4.4999999999999997E-3</v>
      </c>
      <c r="I1563" s="17">
        <v>4.9000000000000004</v>
      </c>
      <c r="J1563" s="17">
        <f t="shared" si="175"/>
        <v>0.02</v>
      </c>
    </row>
    <row r="1564" spans="1:10" x14ac:dyDescent="0.2">
      <c r="A1564" s="75" t="s">
        <v>38</v>
      </c>
      <c r="B1564" s="14" t="s">
        <v>1283</v>
      </c>
      <c r="C1564" s="75" t="s">
        <v>70</v>
      </c>
      <c r="D1564" s="75" t="s">
        <v>1284</v>
      </c>
      <c r="E1564" s="265" t="s">
        <v>84</v>
      </c>
      <c r="F1564" s="265"/>
      <c r="G1564" s="15" t="s">
        <v>120</v>
      </c>
      <c r="H1564" s="16">
        <v>1.8E-3</v>
      </c>
      <c r="I1564" s="17">
        <v>35.9</v>
      </c>
      <c r="J1564" s="17">
        <f t="shared" si="175"/>
        <v>0.06</v>
      </c>
    </row>
    <row r="1565" spans="1:10" x14ac:dyDescent="0.2">
      <c r="A1565" s="75" t="s">
        <v>38</v>
      </c>
      <c r="B1565" s="14" t="s">
        <v>1285</v>
      </c>
      <c r="C1565" s="75" t="s">
        <v>70</v>
      </c>
      <c r="D1565" s="75" t="s">
        <v>1286</v>
      </c>
      <c r="E1565" s="265" t="s">
        <v>592</v>
      </c>
      <c r="F1565" s="265"/>
      <c r="G1565" s="15" t="s">
        <v>120</v>
      </c>
      <c r="H1565" s="16">
        <v>0.1018</v>
      </c>
      <c r="I1565" s="17">
        <v>5</v>
      </c>
      <c r="J1565" s="17">
        <f t="shared" si="175"/>
        <v>0.5</v>
      </c>
    </row>
    <row r="1566" spans="1:10" x14ac:dyDescent="0.2">
      <c r="A1566" s="75" t="s">
        <v>38</v>
      </c>
      <c r="B1566" s="14" t="s">
        <v>1312</v>
      </c>
      <c r="C1566" s="75" t="s">
        <v>70</v>
      </c>
      <c r="D1566" s="75" t="s">
        <v>1313</v>
      </c>
      <c r="E1566" s="265" t="s">
        <v>84</v>
      </c>
      <c r="F1566" s="265"/>
      <c r="G1566" s="15" t="s">
        <v>120</v>
      </c>
      <c r="H1566" s="16">
        <v>5.9999999999999995E-4</v>
      </c>
      <c r="I1566" s="17">
        <v>21.96</v>
      </c>
      <c r="J1566" s="17">
        <f t="shared" si="175"/>
        <v>0.01</v>
      </c>
    </row>
    <row r="1567" spans="1:10" x14ac:dyDescent="0.2">
      <c r="A1567" s="75" t="s">
        <v>38</v>
      </c>
      <c r="B1567" s="14" t="s">
        <v>1314</v>
      </c>
      <c r="C1567" s="75" t="s">
        <v>70</v>
      </c>
      <c r="D1567" s="75" t="s">
        <v>1315</v>
      </c>
      <c r="E1567" s="265" t="s">
        <v>84</v>
      </c>
      <c r="F1567" s="265"/>
      <c r="G1567" s="15" t="s">
        <v>120</v>
      </c>
      <c r="H1567" s="16">
        <v>1.1000000000000001E-3</v>
      </c>
      <c r="I1567" s="17">
        <v>23</v>
      </c>
      <c r="J1567" s="17">
        <f t="shared" si="175"/>
        <v>0.02</v>
      </c>
    </row>
    <row r="1568" spans="1:10" x14ac:dyDescent="0.2">
      <c r="A1568" s="75" t="s">
        <v>38</v>
      </c>
      <c r="B1568" s="14" t="s">
        <v>1316</v>
      </c>
      <c r="C1568" s="75" t="s">
        <v>70</v>
      </c>
      <c r="D1568" s="75" t="s">
        <v>1317</v>
      </c>
      <c r="E1568" s="265" t="s">
        <v>84</v>
      </c>
      <c r="F1568" s="265"/>
      <c r="G1568" s="15" t="s">
        <v>120</v>
      </c>
      <c r="H1568" s="16">
        <v>6.9999999999999999E-4</v>
      </c>
      <c r="I1568" s="17">
        <v>22.8</v>
      </c>
      <c r="J1568" s="17">
        <f t="shared" si="175"/>
        <v>0.01</v>
      </c>
    </row>
    <row r="1569" spans="1:10" x14ac:dyDescent="0.2">
      <c r="A1569" s="75" t="s">
        <v>38</v>
      </c>
      <c r="B1569" s="14" t="s">
        <v>1318</v>
      </c>
      <c r="C1569" s="75" t="s">
        <v>70</v>
      </c>
      <c r="D1569" s="75" t="s">
        <v>1319</v>
      </c>
      <c r="E1569" s="265" t="s">
        <v>84</v>
      </c>
      <c r="F1569" s="265"/>
      <c r="G1569" s="15" t="s">
        <v>120</v>
      </c>
      <c r="H1569" s="16">
        <v>4.0000000000000002E-4</v>
      </c>
      <c r="I1569" s="17">
        <v>60</v>
      </c>
      <c r="J1569" s="17">
        <f t="shared" si="175"/>
        <v>0.02</v>
      </c>
    </row>
    <row r="1570" spans="1:10" x14ac:dyDescent="0.2">
      <c r="A1570" s="75" t="s">
        <v>38</v>
      </c>
      <c r="B1570" s="14" t="s">
        <v>1320</v>
      </c>
      <c r="C1570" s="75" t="s">
        <v>70</v>
      </c>
      <c r="D1570" s="75" t="s">
        <v>1321</v>
      </c>
      <c r="E1570" s="265" t="s">
        <v>84</v>
      </c>
      <c r="F1570" s="265"/>
      <c r="G1570" s="15" t="s">
        <v>120</v>
      </c>
      <c r="H1570" s="16">
        <v>4.0000000000000002E-4</v>
      </c>
      <c r="I1570" s="17">
        <v>31.36</v>
      </c>
      <c r="J1570" s="17">
        <f t="shared" si="175"/>
        <v>0.01</v>
      </c>
    </row>
    <row r="1571" spans="1:10" ht="25.5" x14ac:dyDescent="0.2">
      <c r="A1571" s="75" t="s">
        <v>38</v>
      </c>
      <c r="B1571" s="14" t="s">
        <v>1287</v>
      </c>
      <c r="C1571" s="75" t="s">
        <v>22</v>
      </c>
      <c r="D1571" s="75" t="s">
        <v>1288</v>
      </c>
      <c r="E1571" s="265" t="s">
        <v>84</v>
      </c>
      <c r="F1571" s="265"/>
      <c r="G1571" s="15" t="s">
        <v>1289</v>
      </c>
      <c r="H1571" s="16">
        <v>8.0000000000000004E-4</v>
      </c>
      <c r="I1571" s="17">
        <v>62.4</v>
      </c>
      <c r="J1571" s="17">
        <f t="shared" si="175"/>
        <v>0.04</v>
      </c>
    </row>
    <row r="1572" spans="1:10" ht="25.5" x14ac:dyDescent="0.2">
      <c r="A1572" s="75" t="s">
        <v>38</v>
      </c>
      <c r="B1572" s="14" t="s">
        <v>1292</v>
      </c>
      <c r="C1572" s="75" t="s">
        <v>22</v>
      </c>
      <c r="D1572" s="75" t="s">
        <v>1293</v>
      </c>
      <c r="E1572" s="265" t="s">
        <v>84</v>
      </c>
      <c r="F1572" s="265"/>
      <c r="G1572" s="15" t="s">
        <v>234</v>
      </c>
      <c r="H1572" s="16">
        <v>2.0000000000000001E-4</v>
      </c>
      <c r="I1572" s="17">
        <v>16.899999999999999</v>
      </c>
      <c r="J1572" s="17">
        <f t="shared" si="175"/>
        <v>0</v>
      </c>
    </row>
    <row r="1573" spans="1:10" ht="25.5" x14ac:dyDescent="0.2">
      <c r="A1573" s="75" t="s">
        <v>38</v>
      </c>
      <c r="B1573" s="14" t="s">
        <v>1290</v>
      </c>
      <c r="C1573" s="75" t="s">
        <v>22</v>
      </c>
      <c r="D1573" s="75" t="s">
        <v>1291</v>
      </c>
      <c r="E1573" s="265" t="s">
        <v>84</v>
      </c>
      <c r="F1573" s="265"/>
      <c r="G1573" s="15" t="s">
        <v>234</v>
      </c>
      <c r="H1573" s="16">
        <v>5.9999999999999995E-4</v>
      </c>
      <c r="I1573" s="17">
        <v>13</v>
      </c>
      <c r="J1573" s="17">
        <f t="shared" si="175"/>
        <v>0</v>
      </c>
    </row>
    <row r="1574" spans="1:10" ht="15" thickBot="1" x14ac:dyDescent="0.25">
      <c r="A1574" s="75" t="s">
        <v>38</v>
      </c>
      <c r="B1574" s="14" t="s">
        <v>1294</v>
      </c>
      <c r="C1574" s="75" t="s">
        <v>22</v>
      </c>
      <c r="D1574" s="75" t="s">
        <v>1295</v>
      </c>
      <c r="E1574" s="265" t="s">
        <v>41</v>
      </c>
      <c r="F1574" s="265"/>
      <c r="G1574" s="15" t="s">
        <v>1289</v>
      </c>
      <c r="H1574" s="16">
        <v>2.3E-3</v>
      </c>
      <c r="I1574" s="17">
        <v>11.7</v>
      </c>
      <c r="J1574" s="17">
        <f t="shared" si="175"/>
        <v>0.02</v>
      </c>
    </row>
    <row r="1575" spans="1:10" ht="15" thickTop="1" x14ac:dyDescent="0.2">
      <c r="A1575" s="13"/>
      <c r="B1575" s="13"/>
      <c r="C1575" s="13"/>
      <c r="D1575" s="13"/>
      <c r="E1575" s="13"/>
      <c r="F1575" s="13"/>
      <c r="G1575" s="13"/>
      <c r="H1575" s="13"/>
      <c r="I1575" s="13"/>
      <c r="J1575" s="13"/>
    </row>
    <row r="1576" spans="1:10" ht="15" x14ac:dyDescent="0.2">
      <c r="A1576" s="76"/>
      <c r="B1576" s="79" t="s">
        <v>9</v>
      </c>
      <c r="C1576" s="76" t="s">
        <v>10</v>
      </c>
      <c r="D1576" s="76" t="s">
        <v>11</v>
      </c>
      <c r="E1576" s="262" t="s">
        <v>12</v>
      </c>
      <c r="F1576" s="262"/>
      <c r="G1576" s="80" t="s">
        <v>13</v>
      </c>
      <c r="H1576" s="79" t="s">
        <v>14</v>
      </c>
      <c r="I1576" s="79" t="s">
        <v>1550</v>
      </c>
      <c r="J1576" s="79" t="s">
        <v>1551</v>
      </c>
    </row>
    <row r="1577" spans="1:10" x14ac:dyDescent="0.2">
      <c r="A1577" s="77" t="s">
        <v>15</v>
      </c>
      <c r="B1577" s="5" t="s">
        <v>298</v>
      </c>
      <c r="C1577" s="77" t="s">
        <v>70</v>
      </c>
      <c r="D1577" s="77" t="s">
        <v>299</v>
      </c>
      <c r="E1577" s="263" t="s">
        <v>275</v>
      </c>
      <c r="F1577" s="263"/>
      <c r="G1577" s="6" t="s">
        <v>276</v>
      </c>
      <c r="H1577" s="7">
        <v>1</v>
      </c>
      <c r="I1577" s="8"/>
      <c r="J1577" s="8">
        <f>SUM(J1578:J1608)</f>
        <v>4.1199999999999992</v>
      </c>
    </row>
    <row r="1578" spans="1:10" x14ac:dyDescent="0.2">
      <c r="A1578" s="75" t="s">
        <v>38</v>
      </c>
      <c r="B1578" s="14" t="s">
        <v>1261</v>
      </c>
      <c r="C1578" s="75" t="s">
        <v>70</v>
      </c>
      <c r="D1578" s="75" t="s">
        <v>1262</v>
      </c>
      <c r="E1578" s="265" t="s">
        <v>84</v>
      </c>
      <c r="F1578" s="265"/>
      <c r="G1578" s="15" t="s">
        <v>120</v>
      </c>
      <c r="H1578" s="16">
        <v>0.1018</v>
      </c>
      <c r="I1578" s="17">
        <v>14</v>
      </c>
      <c r="J1578" s="17">
        <f t="shared" ref="J1578:J1608" si="176">TRUNC(H1578*I1578,2)</f>
        <v>1.42</v>
      </c>
    </row>
    <row r="1579" spans="1:10" x14ac:dyDescent="0.2">
      <c r="A1579" s="75" t="s">
        <v>38</v>
      </c>
      <c r="B1579" s="14" t="s">
        <v>1263</v>
      </c>
      <c r="C1579" s="75" t="s">
        <v>70</v>
      </c>
      <c r="D1579" s="75" t="s">
        <v>1264</v>
      </c>
      <c r="E1579" s="265" t="s">
        <v>84</v>
      </c>
      <c r="F1579" s="265"/>
      <c r="G1579" s="15" t="s">
        <v>120</v>
      </c>
      <c r="H1579" s="16">
        <v>1.5E-3</v>
      </c>
      <c r="I1579" s="17">
        <v>168.5</v>
      </c>
      <c r="J1579" s="17">
        <f t="shared" si="176"/>
        <v>0.25</v>
      </c>
    </row>
    <row r="1580" spans="1:10" x14ac:dyDescent="0.2">
      <c r="A1580" s="75" t="s">
        <v>38</v>
      </c>
      <c r="B1580" s="14" t="s">
        <v>1265</v>
      </c>
      <c r="C1580" s="75" t="s">
        <v>70</v>
      </c>
      <c r="D1580" s="75" t="s">
        <v>1266</v>
      </c>
      <c r="E1580" s="265" t="s">
        <v>84</v>
      </c>
      <c r="F1580" s="265"/>
      <c r="G1580" s="15" t="s">
        <v>1267</v>
      </c>
      <c r="H1580" s="16">
        <v>8.0000000000000004E-4</v>
      </c>
      <c r="I1580" s="17">
        <v>5.5</v>
      </c>
      <c r="J1580" s="17">
        <f t="shared" si="176"/>
        <v>0</v>
      </c>
    </row>
    <row r="1581" spans="1:10" x14ac:dyDescent="0.2">
      <c r="A1581" s="75" t="s">
        <v>38</v>
      </c>
      <c r="B1581" s="14" t="s">
        <v>1268</v>
      </c>
      <c r="C1581" s="75" t="s">
        <v>70</v>
      </c>
      <c r="D1581" s="75" t="s">
        <v>1269</v>
      </c>
      <c r="E1581" s="265" t="s">
        <v>84</v>
      </c>
      <c r="F1581" s="265"/>
      <c r="G1581" s="15" t="s">
        <v>120</v>
      </c>
      <c r="H1581" s="16">
        <v>6.54E-2</v>
      </c>
      <c r="I1581" s="17">
        <v>4</v>
      </c>
      <c r="J1581" s="17">
        <f t="shared" si="176"/>
        <v>0.26</v>
      </c>
    </row>
    <row r="1582" spans="1:10" x14ac:dyDescent="0.2">
      <c r="A1582" s="75" t="s">
        <v>38</v>
      </c>
      <c r="B1582" s="14" t="s">
        <v>1270</v>
      </c>
      <c r="C1582" s="75" t="s">
        <v>70</v>
      </c>
      <c r="D1582" s="75" t="s">
        <v>1271</v>
      </c>
      <c r="E1582" s="265" t="s">
        <v>592</v>
      </c>
      <c r="F1582" s="265"/>
      <c r="G1582" s="15" t="s">
        <v>120</v>
      </c>
      <c r="H1582" s="16">
        <v>4.4999999999999997E-3</v>
      </c>
      <c r="I1582" s="17">
        <v>12.54</v>
      </c>
      <c r="J1582" s="17">
        <f t="shared" si="176"/>
        <v>0.05</v>
      </c>
    </row>
    <row r="1583" spans="1:10" x14ac:dyDescent="0.2">
      <c r="A1583" s="75" t="s">
        <v>38</v>
      </c>
      <c r="B1583" s="14" t="s">
        <v>1272</v>
      </c>
      <c r="C1583" s="75" t="s">
        <v>70</v>
      </c>
      <c r="D1583" s="75" t="s">
        <v>1273</v>
      </c>
      <c r="E1583" s="265" t="s">
        <v>84</v>
      </c>
      <c r="F1583" s="265"/>
      <c r="G1583" s="15" t="s">
        <v>120</v>
      </c>
      <c r="H1583" s="16">
        <v>4.4999999999999997E-3</v>
      </c>
      <c r="I1583" s="17">
        <v>165</v>
      </c>
      <c r="J1583" s="17">
        <f t="shared" si="176"/>
        <v>0.74</v>
      </c>
    </row>
    <row r="1584" spans="1:10" x14ac:dyDescent="0.2">
      <c r="A1584" s="75" t="s">
        <v>38</v>
      </c>
      <c r="B1584" s="14" t="s">
        <v>1274</v>
      </c>
      <c r="C1584" s="75" t="s">
        <v>70</v>
      </c>
      <c r="D1584" s="75" t="s">
        <v>1275</v>
      </c>
      <c r="E1584" s="265" t="s">
        <v>592</v>
      </c>
      <c r="F1584" s="265"/>
      <c r="G1584" s="15" t="s">
        <v>1276</v>
      </c>
      <c r="H1584" s="16">
        <v>4.0000000000000002E-4</v>
      </c>
      <c r="I1584" s="17">
        <v>300</v>
      </c>
      <c r="J1584" s="17">
        <f t="shared" si="176"/>
        <v>0.12</v>
      </c>
    </row>
    <row r="1585" spans="1:10" x14ac:dyDescent="0.2">
      <c r="A1585" s="75" t="s">
        <v>38</v>
      </c>
      <c r="B1585" s="14" t="s">
        <v>1281</v>
      </c>
      <c r="C1585" s="75" t="s">
        <v>70</v>
      </c>
      <c r="D1585" s="75" t="s">
        <v>1282</v>
      </c>
      <c r="E1585" s="265" t="s">
        <v>84</v>
      </c>
      <c r="F1585" s="265"/>
      <c r="G1585" s="15" t="s">
        <v>120</v>
      </c>
      <c r="H1585" s="16">
        <v>4.4999999999999997E-3</v>
      </c>
      <c r="I1585" s="17">
        <v>4.9000000000000004</v>
      </c>
      <c r="J1585" s="17">
        <f t="shared" si="176"/>
        <v>0.02</v>
      </c>
    </row>
    <row r="1586" spans="1:10" x14ac:dyDescent="0.2">
      <c r="A1586" s="75" t="s">
        <v>38</v>
      </c>
      <c r="B1586" s="14" t="s">
        <v>1283</v>
      </c>
      <c r="C1586" s="75" t="s">
        <v>70</v>
      </c>
      <c r="D1586" s="75" t="s">
        <v>1284</v>
      </c>
      <c r="E1586" s="265" t="s">
        <v>84</v>
      </c>
      <c r="F1586" s="265"/>
      <c r="G1586" s="15" t="s">
        <v>120</v>
      </c>
      <c r="H1586" s="16">
        <v>1.8E-3</v>
      </c>
      <c r="I1586" s="17">
        <v>35.9</v>
      </c>
      <c r="J1586" s="17">
        <f t="shared" si="176"/>
        <v>0.06</v>
      </c>
    </row>
    <row r="1587" spans="1:10" x14ac:dyDescent="0.2">
      <c r="A1587" s="75" t="s">
        <v>38</v>
      </c>
      <c r="B1587" s="14" t="s">
        <v>1285</v>
      </c>
      <c r="C1587" s="75" t="s">
        <v>70</v>
      </c>
      <c r="D1587" s="75" t="s">
        <v>1286</v>
      </c>
      <c r="E1587" s="265" t="s">
        <v>592</v>
      </c>
      <c r="F1587" s="265"/>
      <c r="G1587" s="15" t="s">
        <v>120</v>
      </c>
      <c r="H1587" s="16">
        <v>0.1018</v>
      </c>
      <c r="I1587" s="17">
        <v>5</v>
      </c>
      <c r="J1587" s="17">
        <f t="shared" si="176"/>
        <v>0.5</v>
      </c>
    </row>
    <row r="1588" spans="1:10" x14ac:dyDescent="0.2">
      <c r="A1588" s="75" t="s">
        <v>38</v>
      </c>
      <c r="B1588" s="14" t="s">
        <v>1322</v>
      </c>
      <c r="C1588" s="75" t="s">
        <v>70</v>
      </c>
      <c r="D1588" s="75" t="s">
        <v>1323</v>
      </c>
      <c r="E1588" s="265" t="s">
        <v>84</v>
      </c>
      <c r="F1588" s="265"/>
      <c r="G1588" s="15" t="s">
        <v>120</v>
      </c>
      <c r="H1588" s="16">
        <v>2.0000000000000001E-4</v>
      </c>
      <c r="I1588" s="17">
        <v>35.89</v>
      </c>
      <c r="J1588" s="17">
        <f t="shared" si="176"/>
        <v>0</v>
      </c>
    </row>
    <row r="1589" spans="1:10" ht="25.5" x14ac:dyDescent="0.2">
      <c r="A1589" s="75" t="s">
        <v>38</v>
      </c>
      <c r="B1589" s="14" t="s">
        <v>1324</v>
      </c>
      <c r="C1589" s="75" t="s">
        <v>70</v>
      </c>
      <c r="D1589" s="75" t="s">
        <v>1325</v>
      </c>
      <c r="E1589" s="265" t="s">
        <v>84</v>
      </c>
      <c r="F1589" s="265"/>
      <c r="G1589" s="15" t="s">
        <v>120</v>
      </c>
      <c r="H1589" s="16">
        <v>2.0000000000000001E-4</v>
      </c>
      <c r="I1589" s="17">
        <v>84.67</v>
      </c>
      <c r="J1589" s="17">
        <f t="shared" si="176"/>
        <v>0.01</v>
      </c>
    </row>
    <row r="1590" spans="1:10" x14ac:dyDescent="0.2">
      <c r="A1590" s="75" t="s">
        <v>38</v>
      </c>
      <c r="B1590" s="14" t="s">
        <v>1326</v>
      </c>
      <c r="C1590" s="75" t="s">
        <v>70</v>
      </c>
      <c r="D1590" s="75" t="s">
        <v>1327</v>
      </c>
      <c r="E1590" s="265" t="s">
        <v>84</v>
      </c>
      <c r="F1590" s="265"/>
      <c r="G1590" s="15" t="s">
        <v>120</v>
      </c>
      <c r="H1590" s="16">
        <v>2.9999999999999997E-4</v>
      </c>
      <c r="I1590" s="17">
        <v>27.35</v>
      </c>
      <c r="J1590" s="17">
        <f t="shared" si="176"/>
        <v>0</v>
      </c>
    </row>
    <row r="1591" spans="1:10" x14ac:dyDescent="0.2">
      <c r="A1591" s="75" t="s">
        <v>38</v>
      </c>
      <c r="B1591" s="14" t="s">
        <v>1328</v>
      </c>
      <c r="C1591" s="75" t="s">
        <v>70</v>
      </c>
      <c r="D1591" s="75" t="s">
        <v>1329</v>
      </c>
      <c r="E1591" s="265" t="s">
        <v>84</v>
      </c>
      <c r="F1591" s="265"/>
      <c r="G1591" s="15" t="s">
        <v>120</v>
      </c>
      <c r="H1591" s="16">
        <v>1E-4</v>
      </c>
      <c r="I1591" s="17">
        <v>27.89</v>
      </c>
      <c r="J1591" s="17">
        <f t="shared" si="176"/>
        <v>0</v>
      </c>
    </row>
    <row r="1592" spans="1:10" x14ac:dyDescent="0.2">
      <c r="A1592" s="75" t="s">
        <v>38</v>
      </c>
      <c r="B1592" s="14" t="s">
        <v>1330</v>
      </c>
      <c r="C1592" s="75" t="s">
        <v>70</v>
      </c>
      <c r="D1592" s="75" t="s">
        <v>1331</v>
      </c>
      <c r="E1592" s="265" t="s">
        <v>84</v>
      </c>
      <c r="F1592" s="265"/>
      <c r="G1592" s="15" t="s">
        <v>120</v>
      </c>
      <c r="H1592" s="16">
        <v>1E-4</v>
      </c>
      <c r="I1592" s="17">
        <v>97.93</v>
      </c>
      <c r="J1592" s="17">
        <f t="shared" si="176"/>
        <v>0</v>
      </c>
    </row>
    <row r="1593" spans="1:10" ht="25.5" x14ac:dyDescent="0.2">
      <c r="A1593" s="75" t="s">
        <v>38</v>
      </c>
      <c r="B1593" s="14" t="s">
        <v>1332</v>
      </c>
      <c r="C1593" s="75" t="s">
        <v>70</v>
      </c>
      <c r="D1593" s="75" t="s">
        <v>1333</v>
      </c>
      <c r="E1593" s="265" t="s">
        <v>84</v>
      </c>
      <c r="F1593" s="265"/>
      <c r="G1593" s="15" t="s">
        <v>120</v>
      </c>
      <c r="H1593" s="16">
        <v>2.0000000000000001E-4</v>
      </c>
      <c r="I1593" s="17">
        <v>201.35</v>
      </c>
      <c r="J1593" s="17">
        <f t="shared" si="176"/>
        <v>0.04</v>
      </c>
    </row>
    <row r="1594" spans="1:10" x14ac:dyDescent="0.2">
      <c r="A1594" s="75" t="s">
        <v>38</v>
      </c>
      <c r="B1594" s="14" t="s">
        <v>1334</v>
      </c>
      <c r="C1594" s="75" t="s">
        <v>70</v>
      </c>
      <c r="D1594" s="75" t="s">
        <v>1335</v>
      </c>
      <c r="E1594" s="265" t="s">
        <v>84</v>
      </c>
      <c r="F1594" s="265"/>
      <c r="G1594" s="15" t="s">
        <v>120</v>
      </c>
      <c r="H1594" s="16">
        <v>2.9999999999999997E-4</v>
      </c>
      <c r="I1594" s="17">
        <v>17.260000000000002</v>
      </c>
      <c r="J1594" s="17">
        <f t="shared" si="176"/>
        <v>0</v>
      </c>
    </row>
    <row r="1595" spans="1:10" x14ac:dyDescent="0.2">
      <c r="A1595" s="75" t="s">
        <v>38</v>
      </c>
      <c r="B1595" s="14" t="s">
        <v>1336</v>
      </c>
      <c r="C1595" s="75" t="s">
        <v>70</v>
      </c>
      <c r="D1595" s="75" t="s">
        <v>1337</v>
      </c>
      <c r="E1595" s="265" t="s">
        <v>84</v>
      </c>
      <c r="F1595" s="265"/>
      <c r="G1595" s="15" t="s">
        <v>120</v>
      </c>
      <c r="H1595" s="16">
        <v>2.0000000000000001E-4</v>
      </c>
      <c r="I1595" s="17">
        <v>59.25</v>
      </c>
      <c r="J1595" s="17">
        <f t="shared" si="176"/>
        <v>0.01</v>
      </c>
    </row>
    <row r="1596" spans="1:10" ht="38.25" x14ac:dyDescent="0.2">
      <c r="A1596" s="75" t="s">
        <v>38</v>
      </c>
      <c r="B1596" s="14" t="s">
        <v>1338</v>
      </c>
      <c r="C1596" s="75" t="s">
        <v>70</v>
      </c>
      <c r="D1596" s="75" t="s">
        <v>1339</v>
      </c>
      <c r="E1596" s="265" t="s">
        <v>84</v>
      </c>
      <c r="F1596" s="265"/>
      <c r="G1596" s="15" t="s">
        <v>120</v>
      </c>
      <c r="H1596" s="16">
        <v>2.0000000000000001E-4</v>
      </c>
      <c r="I1596" s="17">
        <v>65.2</v>
      </c>
      <c r="J1596" s="17">
        <f t="shared" si="176"/>
        <v>0.01</v>
      </c>
    </row>
    <row r="1597" spans="1:10" x14ac:dyDescent="0.2">
      <c r="A1597" s="75" t="s">
        <v>38</v>
      </c>
      <c r="B1597" s="14" t="s">
        <v>1340</v>
      </c>
      <c r="C1597" s="75" t="s">
        <v>70</v>
      </c>
      <c r="D1597" s="75" t="s">
        <v>1341</v>
      </c>
      <c r="E1597" s="265" t="s">
        <v>84</v>
      </c>
      <c r="F1597" s="265"/>
      <c r="G1597" s="15" t="s">
        <v>120</v>
      </c>
      <c r="H1597" s="16">
        <v>2.0000000000000001E-4</v>
      </c>
      <c r="I1597" s="17">
        <v>105.31</v>
      </c>
      <c r="J1597" s="17">
        <f t="shared" si="176"/>
        <v>0.02</v>
      </c>
    </row>
    <row r="1598" spans="1:10" x14ac:dyDescent="0.2">
      <c r="A1598" s="75" t="s">
        <v>38</v>
      </c>
      <c r="B1598" s="14" t="s">
        <v>1342</v>
      </c>
      <c r="C1598" s="75" t="s">
        <v>70</v>
      </c>
      <c r="D1598" s="75" t="s">
        <v>1343</v>
      </c>
      <c r="E1598" s="265" t="s">
        <v>84</v>
      </c>
      <c r="F1598" s="265"/>
      <c r="G1598" s="15" t="s">
        <v>120</v>
      </c>
      <c r="H1598" s="16">
        <v>8.0000000000000004E-4</v>
      </c>
      <c r="I1598" s="17">
        <v>279.89</v>
      </c>
      <c r="J1598" s="17">
        <f t="shared" si="176"/>
        <v>0.22</v>
      </c>
    </row>
    <row r="1599" spans="1:10" ht="25.5" x14ac:dyDescent="0.2">
      <c r="A1599" s="75" t="s">
        <v>38</v>
      </c>
      <c r="B1599" s="14" t="s">
        <v>1344</v>
      </c>
      <c r="C1599" s="75" t="s">
        <v>70</v>
      </c>
      <c r="D1599" s="75" t="s">
        <v>1345</v>
      </c>
      <c r="E1599" s="265" t="s">
        <v>84</v>
      </c>
      <c r="F1599" s="265"/>
      <c r="G1599" s="15" t="s">
        <v>120</v>
      </c>
      <c r="H1599" s="16">
        <v>2.0000000000000001E-4</v>
      </c>
      <c r="I1599" s="17">
        <v>373</v>
      </c>
      <c r="J1599" s="17">
        <f t="shared" si="176"/>
        <v>7.0000000000000007E-2</v>
      </c>
    </row>
    <row r="1600" spans="1:10" x14ac:dyDescent="0.2">
      <c r="A1600" s="75" t="s">
        <v>38</v>
      </c>
      <c r="B1600" s="14" t="s">
        <v>1346</v>
      </c>
      <c r="C1600" s="75" t="s">
        <v>70</v>
      </c>
      <c r="D1600" s="75" t="s">
        <v>1347</v>
      </c>
      <c r="E1600" s="265" t="s">
        <v>84</v>
      </c>
      <c r="F1600" s="265"/>
      <c r="G1600" s="15" t="s">
        <v>120</v>
      </c>
      <c r="H1600" s="16">
        <v>2.0000000000000001E-4</v>
      </c>
      <c r="I1600" s="17">
        <v>60.5</v>
      </c>
      <c r="J1600" s="17">
        <f t="shared" si="176"/>
        <v>0.01</v>
      </c>
    </row>
    <row r="1601" spans="1:10" x14ac:dyDescent="0.2">
      <c r="A1601" s="75" t="s">
        <v>38</v>
      </c>
      <c r="B1601" s="14" t="s">
        <v>1348</v>
      </c>
      <c r="C1601" s="75" t="s">
        <v>70</v>
      </c>
      <c r="D1601" s="75" t="s">
        <v>1349</v>
      </c>
      <c r="E1601" s="265" t="s">
        <v>84</v>
      </c>
      <c r="F1601" s="265"/>
      <c r="G1601" s="15" t="s">
        <v>120</v>
      </c>
      <c r="H1601" s="16">
        <v>1E-4</v>
      </c>
      <c r="I1601" s="17">
        <v>461.8</v>
      </c>
      <c r="J1601" s="17">
        <f t="shared" si="176"/>
        <v>0.04</v>
      </c>
    </row>
    <row r="1602" spans="1:10" x14ac:dyDescent="0.2">
      <c r="A1602" s="75" t="s">
        <v>38</v>
      </c>
      <c r="B1602" s="14" t="s">
        <v>1350</v>
      </c>
      <c r="C1602" s="75" t="s">
        <v>70</v>
      </c>
      <c r="D1602" s="75" t="s">
        <v>1351</v>
      </c>
      <c r="E1602" s="265" t="s">
        <v>84</v>
      </c>
      <c r="F1602" s="265"/>
      <c r="G1602" s="15" t="s">
        <v>120</v>
      </c>
      <c r="H1602" s="16">
        <v>2.0000000000000001E-4</v>
      </c>
      <c r="I1602" s="17">
        <v>111.04</v>
      </c>
      <c r="J1602" s="17">
        <f t="shared" si="176"/>
        <v>0.02</v>
      </c>
    </row>
    <row r="1603" spans="1:10" x14ac:dyDescent="0.2">
      <c r="A1603" s="75" t="s">
        <v>38</v>
      </c>
      <c r="B1603" s="14" t="s">
        <v>1352</v>
      </c>
      <c r="C1603" s="75" t="s">
        <v>70</v>
      </c>
      <c r="D1603" s="75" t="s">
        <v>1353</v>
      </c>
      <c r="E1603" s="265" t="s">
        <v>84</v>
      </c>
      <c r="F1603" s="265"/>
      <c r="G1603" s="15" t="s">
        <v>120</v>
      </c>
      <c r="H1603" s="16">
        <v>1E-4</v>
      </c>
      <c r="I1603" s="17">
        <v>850</v>
      </c>
      <c r="J1603" s="17">
        <f t="shared" si="176"/>
        <v>0.08</v>
      </c>
    </row>
    <row r="1604" spans="1:10" x14ac:dyDescent="0.2">
      <c r="A1604" s="75" t="s">
        <v>38</v>
      </c>
      <c r="B1604" s="14" t="s">
        <v>1354</v>
      </c>
      <c r="C1604" s="75" t="s">
        <v>70</v>
      </c>
      <c r="D1604" s="75" t="s">
        <v>1355</v>
      </c>
      <c r="E1604" s="265" t="s">
        <v>84</v>
      </c>
      <c r="F1604" s="265"/>
      <c r="G1604" s="15" t="s">
        <v>120</v>
      </c>
      <c r="H1604" s="16">
        <v>2.9999999999999997E-4</v>
      </c>
      <c r="I1604" s="17">
        <v>366.68</v>
      </c>
      <c r="J1604" s="17">
        <f t="shared" si="176"/>
        <v>0.11</v>
      </c>
    </row>
    <row r="1605" spans="1:10" ht="25.5" x14ac:dyDescent="0.2">
      <c r="A1605" s="75" t="s">
        <v>38</v>
      </c>
      <c r="B1605" s="14" t="s">
        <v>1287</v>
      </c>
      <c r="C1605" s="75" t="s">
        <v>22</v>
      </c>
      <c r="D1605" s="75" t="s">
        <v>1288</v>
      </c>
      <c r="E1605" s="265" t="s">
        <v>84</v>
      </c>
      <c r="F1605" s="265"/>
      <c r="G1605" s="15" t="s">
        <v>1289</v>
      </c>
      <c r="H1605" s="16">
        <v>8.0000000000000004E-4</v>
      </c>
      <c r="I1605" s="17">
        <v>62.4</v>
      </c>
      <c r="J1605" s="17">
        <f t="shared" si="176"/>
        <v>0.04</v>
      </c>
    </row>
    <row r="1606" spans="1:10" ht="25.5" x14ac:dyDescent="0.2">
      <c r="A1606" s="75" t="s">
        <v>38</v>
      </c>
      <c r="B1606" s="14" t="s">
        <v>1292</v>
      </c>
      <c r="C1606" s="75" t="s">
        <v>22</v>
      </c>
      <c r="D1606" s="75" t="s">
        <v>1293</v>
      </c>
      <c r="E1606" s="265" t="s">
        <v>84</v>
      </c>
      <c r="F1606" s="265"/>
      <c r="G1606" s="15" t="s">
        <v>234</v>
      </c>
      <c r="H1606" s="16">
        <v>2.0000000000000001E-4</v>
      </c>
      <c r="I1606" s="17">
        <v>16.899999999999999</v>
      </c>
      <c r="J1606" s="17">
        <f t="shared" si="176"/>
        <v>0</v>
      </c>
    </row>
    <row r="1607" spans="1:10" ht="25.5" x14ac:dyDescent="0.2">
      <c r="A1607" s="75" t="s">
        <v>38</v>
      </c>
      <c r="B1607" s="14" t="s">
        <v>1290</v>
      </c>
      <c r="C1607" s="75" t="s">
        <v>22</v>
      </c>
      <c r="D1607" s="75" t="s">
        <v>1291</v>
      </c>
      <c r="E1607" s="265" t="s">
        <v>84</v>
      </c>
      <c r="F1607" s="265"/>
      <c r="G1607" s="15" t="s">
        <v>234</v>
      </c>
      <c r="H1607" s="16">
        <v>5.9999999999999995E-4</v>
      </c>
      <c r="I1607" s="17">
        <v>13</v>
      </c>
      <c r="J1607" s="17">
        <f t="shared" si="176"/>
        <v>0</v>
      </c>
    </row>
    <row r="1608" spans="1:10" ht="15" thickBot="1" x14ac:dyDescent="0.25">
      <c r="A1608" s="75" t="s">
        <v>38</v>
      </c>
      <c r="B1608" s="14" t="s">
        <v>1294</v>
      </c>
      <c r="C1608" s="75" t="s">
        <v>22</v>
      </c>
      <c r="D1608" s="75" t="s">
        <v>1295</v>
      </c>
      <c r="E1608" s="265" t="s">
        <v>41</v>
      </c>
      <c r="F1608" s="265"/>
      <c r="G1608" s="15" t="s">
        <v>1289</v>
      </c>
      <c r="H1608" s="16">
        <v>2.3E-3</v>
      </c>
      <c r="I1608" s="17">
        <v>11.7</v>
      </c>
      <c r="J1608" s="17">
        <f t="shared" si="176"/>
        <v>0.02</v>
      </c>
    </row>
    <row r="1609" spans="1:10" ht="15" thickTop="1" x14ac:dyDescent="0.2">
      <c r="A1609" s="13"/>
      <c r="B1609" s="13"/>
      <c r="C1609" s="13"/>
      <c r="D1609" s="13"/>
      <c r="E1609" s="13"/>
      <c r="F1609" s="13"/>
      <c r="G1609" s="13"/>
      <c r="H1609" s="13"/>
      <c r="I1609" s="13"/>
      <c r="J1609" s="13"/>
    </row>
    <row r="1610" spans="1:10" ht="15" x14ac:dyDescent="0.2">
      <c r="A1610" s="76"/>
      <c r="B1610" s="79" t="s">
        <v>9</v>
      </c>
      <c r="C1610" s="76" t="s">
        <v>10</v>
      </c>
      <c r="D1610" s="76" t="s">
        <v>11</v>
      </c>
      <c r="E1610" s="262" t="s">
        <v>12</v>
      </c>
      <c r="F1610" s="262"/>
      <c r="G1610" s="80" t="s">
        <v>13</v>
      </c>
      <c r="H1610" s="79" t="s">
        <v>14</v>
      </c>
      <c r="I1610" s="79" t="s">
        <v>1550</v>
      </c>
      <c r="J1610" s="79" t="s">
        <v>1551</v>
      </c>
    </row>
    <row r="1611" spans="1:10" x14ac:dyDescent="0.2">
      <c r="A1611" s="77" t="s">
        <v>15</v>
      </c>
      <c r="B1611" s="5" t="s">
        <v>273</v>
      </c>
      <c r="C1611" s="77" t="s">
        <v>70</v>
      </c>
      <c r="D1611" s="77" t="s">
        <v>274</v>
      </c>
      <c r="E1611" s="263" t="s">
        <v>275</v>
      </c>
      <c r="F1611" s="263"/>
      <c r="G1611" s="6" t="s">
        <v>276</v>
      </c>
      <c r="H1611" s="7">
        <v>1</v>
      </c>
      <c r="I1611" s="8"/>
      <c r="J1611" s="8">
        <f>SUM(J1612:J1636)</f>
        <v>3.5100000000000002</v>
      </c>
    </row>
    <row r="1612" spans="1:10" x14ac:dyDescent="0.2">
      <c r="A1612" s="75" t="s">
        <v>38</v>
      </c>
      <c r="B1612" s="14" t="s">
        <v>1261</v>
      </c>
      <c r="C1612" s="75" t="s">
        <v>70</v>
      </c>
      <c r="D1612" s="75" t="s">
        <v>1262</v>
      </c>
      <c r="E1612" s="265" t="s">
        <v>84</v>
      </c>
      <c r="F1612" s="265"/>
      <c r="G1612" s="15" t="s">
        <v>120</v>
      </c>
      <c r="H1612" s="16">
        <v>0.1018</v>
      </c>
      <c r="I1612" s="17">
        <v>14</v>
      </c>
      <c r="J1612" s="17">
        <f t="shared" ref="J1612:J1636" si="177">TRUNC(H1612*I1612,2)</f>
        <v>1.42</v>
      </c>
    </row>
    <row r="1613" spans="1:10" x14ac:dyDescent="0.2">
      <c r="A1613" s="75" t="s">
        <v>38</v>
      </c>
      <c r="B1613" s="14" t="s">
        <v>1263</v>
      </c>
      <c r="C1613" s="75" t="s">
        <v>70</v>
      </c>
      <c r="D1613" s="75" t="s">
        <v>1264</v>
      </c>
      <c r="E1613" s="265" t="s">
        <v>84</v>
      </c>
      <c r="F1613" s="265"/>
      <c r="G1613" s="15" t="s">
        <v>120</v>
      </c>
      <c r="H1613" s="16">
        <v>1.5E-3</v>
      </c>
      <c r="I1613" s="17">
        <v>168.5</v>
      </c>
      <c r="J1613" s="17">
        <f t="shared" si="177"/>
        <v>0.25</v>
      </c>
    </row>
    <row r="1614" spans="1:10" x14ac:dyDescent="0.2">
      <c r="A1614" s="75" t="s">
        <v>38</v>
      </c>
      <c r="B1614" s="14" t="s">
        <v>1265</v>
      </c>
      <c r="C1614" s="75" t="s">
        <v>70</v>
      </c>
      <c r="D1614" s="75" t="s">
        <v>1266</v>
      </c>
      <c r="E1614" s="265" t="s">
        <v>84</v>
      </c>
      <c r="F1614" s="265"/>
      <c r="G1614" s="15" t="s">
        <v>1267</v>
      </c>
      <c r="H1614" s="16">
        <v>8.0000000000000004E-4</v>
      </c>
      <c r="I1614" s="17">
        <v>5.5</v>
      </c>
      <c r="J1614" s="17">
        <f t="shared" si="177"/>
        <v>0</v>
      </c>
    </row>
    <row r="1615" spans="1:10" x14ac:dyDescent="0.2">
      <c r="A1615" s="75" t="s">
        <v>38</v>
      </c>
      <c r="B1615" s="14" t="s">
        <v>1268</v>
      </c>
      <c r="C1615" s="75" t="s">
        <v>70</v>
      </c>
      <c r="D1615" s="75" t="s">
        <v>1269</v>
      </c>
      <c r="E1615" s="265" t="s">
        <v>84</v>
      </c>
      <c r="F1615" s="265"/>
      <c r="G1615" s="15" t="s">
        <v>120</v>
      </c>
      <c r="H1615" s="16">
        <v>6.54E-2</v>
      </c>
      <c r="I1615" s="17">
        <v>4</v>
      </c>
      <c r="J1615" s="17">
        <f t="shared" si="177"/>
        <v>0.26</v>
      </c>
    </row>
    <row r="1616" spans="1:10" x14ac:dyDescent="0.2">
      <c r="A1616" s="75" t="s">
        <v>38</v>
      </c>
      <c r="B1616" s="14" t="s">
        <v>1356</v>
      </c>
      <c r="C1616" s="75" t="s">
        <v>70</v>
      </c>
      <c r="D1616" s="75" t="s">
        <v>1357</v>
      </c>
      <c r="E1616" s="265" t="s">
        <v>84</v>
      </c>
      <c r="F1616" s="265"/>
      <c r="G1616" s="15" t="s">
        <v>120</v>
      </c>
      <c r="H1616" s="16">
        <v>5.0000000000000001E-4</v>
      </c>
      <c r="I1616" s="17">
        <v>10.8</v>
      </c>
      <c r="J1616" s="17">
        <f t="shared" si="177"/>
        <v>0</v>
      </c>
    </row>
    <row r="1617" spans="1:10" x14ac:dyDescent="0.2">
      <c r="A1617" s="75" t="s">
        <v>38</v>
      </c>
      <c r="B1617" s="14" t="s">
        <v>1358</v>
      </c>
      <c r="C1617" s="75" t="s">
        <v>70</v>
      </c>
      <c r="D1617" s="75" t="s">
        <v>1359</v>
      </c>
      <c r="E1617" s="265" t="s">
        <v>84</v>
      </c>
      <c r="F1617" s="265"/>
      <c r="G1617" s="15" t="s">
        <v>120</v>
      </c>
      <c r="H1617" s="16">
        <v>4.0000000000000002E-4</v>
      </c>
      <c r="I1617" s="17">
        <v>18.8</v>
      </c>
      <c r="J1617" s="17">
        <f t="shared" si="177"/>
        <v>0</v>
      </c>
    </row>
    <row r="1618" spans="1:10" x14ac:dyDescent="0.2">
      <c r="A1618" s="75" t="s">
        <v>38</v>
      </c>
      <c r="B1618" s="14" t="s">
        <v>1360</v>
      </c>
      <c r="C1618" s="75" t="s">
        <v>70</v>
      </c>
      <c r="D1618" s="75" t="s">
        <v>1361</v>
      </c>
      <c r="E1618" s="265" t="s">
        <v>84</v>
      </c>
      <c r="F1618" s="265"/>
      <c r="G1618" s="15" t="s">
        <v>120</v>
      </c>
      <c r="H1618" s="16">
        <v>2.0000000000000001E-4</v>
      </c>
      <c r="I1618" s="17">
        <v>40.799999999999997</v>
      </c>
      <c r="J1618" s="17">
        <f t="shared" si="177"/>
        <v>0</v>
      </c>
    </row>
    <row r="1619" spans="1:10" x14ac:dyDescent="0.2">
      <c r="A1619" s="75" t="s">
        <v>38</v>
      </c>
      <c r="B1619" s="14" t="s">
        <v>1270</v>
      </c>
      <c r="C1619" s="75" t="s">
        <v>70</v>
      </c>
      <c r="D1619" s="75" t="s">
        <v>1271</v>
      </c>
      <c r="E1619" s="265" t="s">
        <v>592</v>
      </c>
      <c r="F1619" s="265"/>
      <c r="G1619" s="15" t="s">
        <v>120</v>
      </c>
      <c r="H1619" s="16">
        <v>4.4999999999999997E-3</v>
      </c>
      <c r="I1619" s="17">
        <v>12.54</v>
      </c>
      <c r="J1619" s="17">
        <f t="shared" si="177"/>
        <v>0.05</v>
      </c>
    </row>
    <row r="1620" spans="1:10" x14ac:dyDescent="0.2">
      <c r="A1620" s="75" t="s">
        <v>38</v>
      </c>
      <c r="B1620" s="14" t="s">
        <v>1274</v>
      </c>
      <c r="C1620" s="75" t="s">
        <v>70</v>
      </c>
      <c r="D1620" s="75" t="s">
        <v>1275</v>
      </c>
      <c r="E1620" s="265" t="s">
        <v>592</v>
      </c>
      <c r="F1620" s="265"/>
      <c r="G1620" s="15" t="s">
        <v>1276</v>
      </c>
      <c r="H1620" s="16">
        <v>4.0000000000000002E-4</v>
      </c>
      <c r="I1620" s="17">
        <v>300</v>
      </c>
      <c r="J1620" s="17">
        <f t="shared" si="177"/>
        <v>0.12</v>
      </c>
    </row>
    <row r="1621" spans="1:10" x14ac:dyDescent="0.2">
      <c r="A1621" s="75" t="s">
        <v>38</v>
      </c>
      <c r="B1621" s="14" t="s">
        <v>1283</v>
      </c>
      <c r="C1621" s="75" t="s">
        <v>70</v>
      </c>
      <c r="D1621" s="75" t="s">
        <v>1284</v>
      </c>
      <c r="E1621" s="265" t="s">
        <v>84</v>
      </c>
      <c r="F1621" s="265"/>
      <c r="G1621" s="15" t="s">
        <v>120</v>
      </c>
      <c r="H1621" s="16">
        <v>1.8E-3</v>
      </c>
      <c r="I1621" s="17">
        <v>35.9</v>
      </c>
      <c r="J1621" s="17">
        <f t="shared" si="177"/>
        <v>0.06</v>
      </c>
    </row>
    <row r="1622" spans="1:10" x14ac:dyDescent="0.2">
      <c r="A1622" s="75" t="s">
        <v>38</v>
      </c>
      <c r="B1622" s="14" t="s">
        <v>1272</v>
      </c>
      <c r="C1622" s="75" t="s">
        <v>70</v>
      </c>
      <c r="D1622" s="75" t="s">
        <v>1273</v>
      </c>
      <c r="E1622" s="265" t="s">
        <v>84</v>
      </c>
      <c r="F1622" s="265"/>
      <c r="G1622" s="15" t="s">
        <v>120</v>
      </c>
      <c r="H1622" s="16">
        <v>4.4999999999999997E-3</v>
      </c>
      <c r="I1622" s="17">
        <v>165</v>
      </c>
      <c r="J1622" s="17">
        <f t="shared" si="177"/>
        <v>0.74</v>
      </c>
    </row>
    <row r="1623" spans="1:10" x14ac:dyDescent="0.2">
      <c r="A1623" s="75" t="s">
        <v>38</v>
      </c>
      <c r="B1623" s="14" t="s">
        <v>1281</v>
      </c>
      <c r="C1623" s="75" t="s">
        <v>70</v>
      </c>
      <c r="D1623" s="75" t="s">
        <v>1282</v>
      </c>
      <c r="E1623" s="265" t="s">
        <v>84</v>
      </c>
      <c r="F1623" s="265"/>
      <c r="G1623" s="15" t="s">
        <v>120</v>
      </c>
      <c r="H1623" s="16">
        <v>4.4999999999999997E-3</v>
      </c>
      <c r="I1623" s="17">
        <v>4.9000000000000004</v>
      </c>
      <c r="J1623" s="17">
        <f t="shared" si="177"/>
        <v>0.02</v>
      </c>
    </row>
    <row r="1624" spans="1:10" x14ac:dyDescent="0.2">
      <c r="A1624" s="75" t="s">
        <v>38</v>
      </c>
      <c r="B1624" s="14" t="s">
        <v>1362</v>
      </c>
      <c r="C1624" s="75" t="s">
        <v>70</v>
      </c>
      <c r="D1624" s="75" t="s">
        <v>1363</v>
      </c>
      <c r="E1624" s="265" t="s">
        <v>84</v>
      </c>
      <c r="F1624" s="265"/>
      <c r="G1624" s="15" t="s">
        <v>120</v>
      </c>
      <c r="H1624" s="16">
        <v>2.0000000000000001E-4</v>
      </c>
      <c r="I1624" s="17">
        <v>16.5</v>
      </c>
      <c r="J1624" s="17">
        <f t="shared" si="177"/>
        <v>0</v>
      </c>
    </row>
    <row r="1625" spans="1:10" x14ac:dyDescent="0.2">
      <c r="A1625" s="75" t="s">
        <v>38</v>
      </c>
      <c r="B1625" s="14" t="s">
        <v>1364</v>
      </c>
      <c r="C1625" s="75" t="s">
        <v>70</v>
      </c>
      <c r="D1625" s="75" t="s">
        <v>1365</v>
      </c>
      <c r="E1625" s="265" t="s">
        <v>84</v>
      </c>
      <c r="F1625" s="265"/>
      <c r="G1625" s="15" t="s">
        <v>120</v>
      </c>
      <c r="H1625" s="16">
        <v>1E-4</v>
      </c>
      <c r="I1625" s="17">
        <v>22.98</v>
      </c>
      <c r="J1625" s="17">
        <f t="shared" si="177"/>
        <v>0</v>
      </c>
    </row>
    <row r="1626" spans="1:10" x14ac:dyDescent="0.2">
      <c r="A1626" s="75" t="s">
        <v>38</v>
      </c>
      <c r="B1626" s="14" t="s">
        <v>1285</v>
      </c>
      <c r="C1626" s="75" t="s">
        <v>70</v>
      </c>
      <c r="D1626" s="75" t="s">
        <v>1286</v>
      </c>
      <c r="E1626" s="265" t="s">
        <v>592</v>
      </c>
      <c r="F1626" s="265"/>
      <c r="G1626" s="15" t="s">
        <v>120</v>
      </c>
      <c r="H1626" s="16">
        <v>0.1018</v>
      </c>
      <c r="I1626" s="17">
        <v>5</v>
      </c>
      <c r="J1626" s="17">
        <f t="shared" si="177"/>
        <v>0.5</v>
      </c>
    </row>
    <row r="1627" spans="1:10" x14ac:dyDescent="0.2">
      <c r="A1627" s="75" t="s">
        <v>38</v>
      </c>
      <c r="B1627" s="14" t="s">
        <v>1366</v>
      </c>
      <c r="C1627" s="75" t="s">
        <v>70</v>
      </c>
      <c r="D1627" s="75" t="s">
        <v>1367</v>
      </c>
      <c r="E1627" s="265" t="s">
        <v>84</v>
      </c>
      <c r="F1627" s="265"/>
      <c r="G1627" s="15" t="s">
        <v>120</v>
      </c>
      <c r="H1627" s="16">
        <v>2.0000000000000001E-4</v>
      </c>
      <c r="I1627" s="17">
        <v>13.52</v>
      </c>
      <c r="J1627" s="17">
        <f t="shared" si="177"/>
        <v>0</v>
      </c>
    </row>
    <row r="1628" spans="1:10" x14ac:dyDescent="0.2">
      <c r="A1628" s="75" t="s">
        <v>38</v>
      </c>
      <c r="B1628" s="14" t="s">
        <v>1368</v>
      </c>
      <c r="C1628" s="75" t="s">
        <v>70</v>
      </c>
      <c r="D1628" s="75" t="s">
        <v>1369</v>
      </c>
      <c r="E1628" s="265" t="s">
        <v>84</v>
      </c>
      <c r="F1628" s="265"/>
      <c r="G1628" s="15" t="s">
        <v>120</v>
      </c>
      <c r="H1628" s="16">
        <v>6.9999999999999999E-4</v>
      </c>
      <c r="I1628" s="17">
        <v>11.26</v>
      </c>
      <c r="J1628" s="17">
        <f t="shared" si="177"/>
        <v>0</v>
      </c>
    </row>
    <row r="1629" spans="1:10" x14ac:dyDescent="0.2">
      <c r="A1629" s="75" t="s">
        <v>38</v>
      </c>
      <c r="B1629" s="14" t="s">
        <v>1370</v>
      </c>
      <c r="C1629" s="75" t="s">
        <v>70</v>
      </c>
      <c r="D1629" s="75" t="s">
        <v>1371</v>
      </c>
      <c r="E1629" s="265" t="s">
        <v>84</v>
      </c>
      <c r="F1629" s="265"/>
      <c r="G1629" s="15" t="s">
        <v>120</v>
      </c>
      <c r="H1629" s="16">
        <v>4.0000000000000002E-4</v>
      </c>
      <c r="I1629" s="17">
        <v>11.5</v>
      </c>
      <c r="J1629" s="17">
        <f t="shared" si="177"/>
        <v>0</v>
      </c>
    </row>
    <row r="1630" spans="1:10" x14ac:dyDescent="0.2">
      <c r="A1630" s="75" t="s">
        <v>38</v>
      </c>
      <c r="B1630" s="14" t="s">
        <v>1372</v>
      </c>
      <c r="C1630" s="75" t="s">
        <v>70</v>
      </c>
      <c r="D1630" s="75" t="s">
        <v>1373</v>
      </c>
      <c r="E1630" s="265" t="s">
        <v>84</v>
      </c>
      <c r="F1630" s="265"/>
      <c r="G1630" s="15" t="s">
        <v>120</v>
      </c>
      <c r="H1630" s="16">
        <v>1E-4</v>
      </c>
      <c r="I1630" s="17">
        <v>327.8</v>
      </c>
      <c r="J1630" s="17">
        <f t="shared" si="177"/>
        <v>0.03</v>
      </c>
    </row>
    <row r="1631" spans="1:10" x14ac:dyDescent="0.2">
      <c r="A1631" s="75" t="s">
        <v>38</v>
      </c>
      <c r="B1631" s="14" t="s">
        <v>1374</v>
      </c>
      <c r="C1631" s="75" t="s">
        <v>70</v>
      </c>
      <c r="D1631" s="75" t="s">
        <v>1375</v>
      </c>
      <c r="E1631" s="265" t="s">
        <v>84</v>
      </c>
      <c r="F1631" s="265"/>
      <c r="G1631" s="15" t="s">
        <v>1376</v>
      </c>
      <c r="H1631" s="16">
        <v>6.9999999999999999E-4</v>
      </c>
      <c r="I1631" s="17">
        <v>9.0500000000000007</v>
      </c>
      <c r="J1631" s="17">
        <f t="shared" si="177"/>
        <v>0</v>
      </c>
    </row>
    <row r="1632" spans="1:10" x14ac:dyDescent="0.2">
      <c r="A1632" s="75" t="s">
        <v>38</v>
      </c>
      <c r="B1632" s="14" t="s">
        <v>1377</v>
      </c>
      <c r="C1632" s="75" t="s">
        <v>70</v>
      </c>
      <c r="D1632" s="75" t="s">
        <v>1378</v>
      </c>
      <c r="E1632" s="265" t="s">
        <v>84</v>
      </c>
      <c r="F1632" s="265"/>
      <c r="G1632" s="15" t="s">
        <v>120</v>
      </c>
      <c r="H1632" s="16">
        <v>1E-4</v>
      </c>
      <c r="I1632" s="17">
        <v>16.55</v>
      </c>
      <c r="J1632" s="17">
        <f t="shared" si="177"/>
        <v>0</v>
      </c>
    </row>
    <row r="1633" spans="1:10" ht="25.5" x14ac:dyDescent="0.2">
      <c r="A1633" s="75" t="s">
        <v>38</v>
      </c>
      <c r="B1633" s="14" t="s">
        <v>1287</v>
      </c>
      <c r="C1633" s="75" t="s">
        <v>22</v>
      </c>
      <c r="D1633" s="75" t="s">
        <v>1288</v>
      </c>
      <c r="E1633" s="265" t="s">
        <v>84</v>
      </c>
      <c r="F1633" s="265"/>
      <c r="G1633" s="15" t="s">
        <v>1289</v>
      </c>
      <c r="H1633" s="16">
        <v>8.0000000000000004E-4</v>
      </c>
      <c r="I1633" s="17">
        <v>62.4</v>
      </c>
      <c r="J1633" s="17">
        <f t="shared" si="177"/>
        <v>0.04</v>
      </c>
    </row>
    <row r="1634" spans="1:10" ht="25.5" x14ac:dyDescent="0.2">
      <c r="A1634" s="75" t="s">
        <v>38</v>
      </c>
      <c r="B1634" s="14" t="s">
        <v>1292</v>
      </c>
      <c r="C1634" s="75" t="s">
        <v>22</v>
      </c>
      <c r="D1634" s="75" t="s">
        <v>1293</v>
      </c>
      <c r="E1634" s="265" t="s">
        <v>84</v>
      </c>
      <c r="F1634" s="265"/>
      <c r="G1634" s="15" t="s">
        <v>234</v>
      </c>
      <c r="H1634" s="16">
        <v>2.0000000000000001E-4</v>
      </c>
      <c r="I1634" s="17">
        <v>16.899999999999999</v>
      </c>
      <c r="J1634" s="17">
        <f t="shared" si="177"/>
        <v>0</v>
      </c>
    </row>
    <row r="1635" spans="1:10" ht="25.5" x14ac:dyDescent="0.2">
      <c r="A1635" s="75" t="s">
        <v>38</v>
      </c>
      <c r="B1635" s="14" t="s">
        <v>1290</v>
      </c>
      <c r="C1635" s="75" t="s">
        <v>22</v>
      </c>
      <c r="D1635" s="75" t="s">
        <v>1291</v>
      </c>
      <c r="E1635" s="265" t="s">
        <v>84</v>
      </c>
      <c r="F1635" s="265"/>
      <c r="G1635" s="15" t="s">
        <v>234</v>
      </c>
      <c r="H1635" s="16">
        <v>5.9999999999999995E-4</v>
      </c>
      <c r="I1635" s="17">
        <v>13</v>
      </c>
      <c r="J1635" s="17">
        <f t="shared" si="177"/>
        <v>0</v>
      </c>
    </row>
    <row r="1636" spans="1:10" ht="15" thickBot="1" x14ac:dyDescent="0.25">
      <c r="A1636" s="75" t="s">
        <v>38</v>
      </c>
      <c r="B1636" s="14" t="s">
        <v>1294</v>
      </c>
      <c r="C1636" s="75" t="s">
        <v>22</v>
      </c>
      <c r="D1636" s="75" t="s">
        <v>1295</v>
      </c>
      <c r="E1636" s="265" t="s">
        <v>41</v>
      </c>
      <c r="F1636" s="265"/>
      <c r="G1636" s="15" t="s">
        <v>1289</v>
      </c>
      <c r="H1636" s="16">
        <v>2.3E-3</v>
      </c>
      <c r="I1636" s="17">
        <v>11.7</v>
      </c>
      <c r="J1636" s="17">
        <f t="shared" si="177"/>
        <v>0.02</v>
      </c>
    </row>
    <row r="1637" spans="1:10" ht="15" thickTop="1" x14ac:dyDescent="0.2">
      <c r="A1637" s="13"/>
      <c r="B1637" s="13"/>
      <c r="C1637" s="13"/>
      <c r="D1637" s="13"/>
      <c r="E1637" s="13"/>
      <c r="F1637" s="13"/>
      <c r="G1637" s="13"/>
      <c r="H1637" s="13"/>
      <c r="I1637" s="13"/>
      <c r="J1637" s="13"/>
    </row>
    <row r="1638" spans="1:10" ht="15" x14ac:dyDescent="0.2">
      <c r="A1638" s="76"/>
      <c r="B1638" s="79" t="s">
        <v>9</v>
      </c>
      <c r="C1638" s="76" t="s">
        <v>10</v>
      </c>
      <c r="D1638" s="76" t="s">
        <v>11</v>
      </c>
      <c r="E1638" s="262" t="s">
        <v>12</v>
      </c>
      <c r="F1638" s="262"/>
      <c r="G1638" s="80" t="s">
        <v>13</v>
      </c>
      <c r="H1638" s="79" t="s">
        <v>14</v>
      </c>
      <c r="I1638" s="79" t="s">
        <v>1550</v>
      </c>
      <c r="J1638" s="79" t="s">
        <v>1551</v>
      </c>
    </row>
    <row r="1639" spans="1:10" x14ac:dyDescent="0.2">
      <c r="A1639" s="77" t="s">
        <v>15</v>
      </c>
      <c r="B1639" s="5" t="s">
        <v>308</v>
      </c>
      <c r="C1639" s="77" t="s">
        <v>70</v>
      </c>
      <c r="D1639" s="77" t="s">
        <v>309</v>
      </c>
      <c r="E1639" s="263" t="s">
        <v>275</v>
      </c>
      <c r="F1639" s="263"/>
      <c r="G1639" s="6" t="s">
        <v>276</v>
      </c>
      <c r="H1639" s="7">
        <v>1</v>
      </c>
      <c r="I1639" s="8"/>
      <c r="J1639" s="8">
        <f>SUM(J1640:J1655)</f>
        <v>3.48</v>
      </c>
    </row>
    <row r="1640" spans="1:10" x14ac:dyDescent="0.2">
      <c r="A1640" s="75" t="s">
        <v>38</v>
      </c>
      <c r="B1640" s="14" t="s">
        <v>1261</v>
      </c>
      <c r="C1640" s="75" t="s">
        <v>70</v>
      </c>
      <c r="D1640" s="75" t="s">
        <v>1262</v>
      </c>
      <c r="E1640" s="265" t="s">
        <v>84</v>
      </c>
      <c r="F1640" s="265"/>
      <c r="G1640" s="15" t="s">
        <v>120</v>
      </c>
      <c r="H1640" s="16">
        <v>0.1018</v>
      </c>
      <c r="I1640" s="17">
        <v>14</v>
      </c>
      <c r="J1640" s="17">
        <f t="shared" ref="J1640:J1655" si="178">TRUNC(H1640*I1640,2)</f>
        <v>1.42</v>
      </c>
    </row>
    <row r="1641" spans="1:10" x14ac:dyDescent="0.2">
      <c r="A1641" s="75" t="s">
        <v>38</v>
      </c>
      <c r="B1641" s="14" t="s">
        <v>1263</v>
      </c>
      <c r="C1641" s="75" t="s">
        <v>70</v>
      </c>
      <c r="D1641" s="75" t="s">
        <v>1264</v>
      </c>
      <c r="E1641" s="265" t="s">
        <v>84</v>
      </c>
      <c r="F1641" s="265"/>
      <c r="G1641" s="15" t="s">
        <v>120</v>
      </c>
      <c r="H1641" s="16">
        <v>1.5E-3</v>
      </c>
      <c r="I1641" s="17">
        <v>168.5</v>
      </c>
      <c r="J1641" s="17">
        <f t="shared" si="178"/>
        <v>0.25</v>
      </c>
    </row>
    <row r="1642" spans="1:10" x14ac:dyDescent="0.2">
      <c r="A1642" s="75" t="s">
        <v>38</v>
      </c>
      <c r="B1642" s="14" t="s">
        <v>1265</v>
      </c>
      <c r="C1642" s="75" t="s">
        <v>70</v>
      </c>
      <c r="D1642" s="75" t="s">
        <v>1266</v>
      </c>
      <c r="E1642" s="265" t="s">
        <v>84</v>
      </c>
      <c r="F1642" s="265"/>
      <c r="G1642" s="15" t="s">
        <v>1267</v>
      </c>
      <c r="H1642" s="16">
        <v>8.0000000000000004E-4</v>
      </c>
      <c r="I1642" s="17">
        <v>5.5</v>
      </c>
      <c r="J1642" s="17">
        <f t="shared" si="178"/>
        <v>0</v>
      </c>
    </row>
    <row r="1643" spans="1:10" x14ac:dyDescent="0.2">
      <c r="A1643" s="75" t="s">
        <v>38</v>
      </c>
      <c r="B1643" s="14" t="s">
        <v>1268</v>
      </c>
      <c r="C1643" s="75" t="s">
        <v>70</v>
      </c>
      <c r="D1643" s="75" t="s">
        <v>1269</v>
      </c>
      <c r="E1643" s="265" t="s">
        <v>84</v>
      </c>
      <c r="F1643" s="265"/>
      <c r="G1643" s="15" t="s">
        <v>120</v>
      </c>
      <c r="H1643" s="16">
        <v>6.54E-2</v>
      </c>
      <c r="I1643" s="17">
        <v>4</v>
      </c>
      <c r="J1643" s="17">
        <f t="shared" si="178"/>
        <v>0.26</v>
      </c>
    </row>
    <row r="1644" spans="1:10" x14ac:dyDescent="0.2">
      <c r="A1644" s="75" t="s">
        <v>38</v>
      </c>
      <c r="B1644" s="14" t="s">
        <v>1270</v>
      </c>
      <c r="C1644" s="75" t="s">
        <v>70</v>
      </c>
      <c r="D1644" s="75" t="s">
        <v>1271</v>
      </c>
      <c r="E1644" s="265" t="s">
        <v>592</v>
      </c>
      <c r="F1644" s="265"/>
      <c r="G1644" s="15" t="s">
        <v>120</v>
      </c>
      <c r="H1644" s="16">
        <v>4.4999999999999997E-3</v>
      </c>
      <c r="I1644" s="17">
        <v>12.54</v>
      </c>
      <c r="J1644" s="17">
        <f t="shared" si="178"/>
        <v>0.05</v>
      </c>
    </row>
    <row r="1645" spans="1:10" x14ac:dyDescent="0.2">
      <c r="A1645" s="75" t="s">
        <v>38</v>
      </c>
      <c r="B1645" s="14" t="s">
        <v>1272</v>
      </c>
      <c r="C1645" s="75" t="s">
        <v>70</v>
      </c>
      <c r="D1645" s="75" t="s">
        <v>1273</v>
      </c>
      <c r="E1645" s="265" t="s">
        <v>84</v>
      </c>
      <c r="F1645" s="265"/>
      <c r="G1645" s="15" t="s">
        <v>120</v>
      </c>
      <c r="H1645" s="16">
        <v>4.4999999999999997E-3</v>
      </c>
      <c r="I1645" s="17">
        <v>165</v>
      </c>
      <c r="J1645" s="17">
        <f t="shared" si="178"/>
        <v>0.74</v>
      </c>
    </row>
    <row r="1646" spans="1:10" x14ac:dyDescent="0.2">
      <c r="A1646" s="75" t="s">
        <v>38</v>
      </c>
      <c r="B1646" s="14" t="s">
        <v>1274</v>
      </c>
      <c r="C1646" s="75" t="s">
        <v>70</v>
      </c>
      <c r="D1646" s="75" t="s">
        <v>1275</v>
      </c>
      <c r="E1646" s="265" t="s">
        <v>592</v>
      </c>
      <c r="F1646" s="265"/>
      <c r="G1646" s="15" t="s">
        <v>1276</v>
      </c>
      <c r="H1646" s="16">
        <v>4.0000000000000002E-4</v>
      </c>
      <c r="I1646" s="17">
        <v>300</v>
      </c>
      <c r="J1646" s="17">
        <f t="shared" si="178"/>
        <v>0.12</v>
      </c>
    </row>
    <row r="1647" spans="1:10" x14ac:dyDescent="0.2">
      <c r="A1647" s="75" t="s">
        <v>38</v>
      </c>
      <c r="B1647" s="14" t="s">
        <v>1277</v>
      </c>
      <c r="C1647" s="75" t="s">
        <v>70</v>
      </c>
      <c r="D1647" s="75" t="s">
        <v>1278</v>
      </c>
      <c r="E1647" s="265" t="s">
        <v>84</v>
      </c>
      <c r="F1647" s="265"/>
      <c r="G1647" s="15" t="s">
        <v>120</v>
      </c>
      <c r="H1647" s="16">
        <v>2.0000000000000001E-4</v>
      </c>
      <c r="I1647" s="17">
        <v>21.25</v>
      </c>
      <c r="J1647" s="17">
        <f t="shared" si="178"/>
        <v>0</v>
      </c>
    </row>
    <row r="1648" spans="1:10" x14ac:dyDescent="0.2">
      <c r="A1648" s="75" t="s">
        <v>38</v>
      </c>
      <c r="B1648" s="14" t="s">
        <v>1279</v>
      </c>
      <c r="C1648" s="75" t="s">
        <v>70</v>
      </c>
      <c r="D1648" s="75" t="s">
        <v>1280</v>
      </c>
      <c r="E1648" s="265" t="s">
        <v>84</v>
      </c>
      <c r="F1648" s="265"/>
      <c r="G1648" s="15" t="s">
        <v>120</v>
      </c>
      <c r="H1648" s="16">
        <v>2.0000000000000001E-4</v>
      </c>
      <c r="I1648" s="17">
        <v>36.9</v>
      </c>
      <c r="J1648" s="17">
        <f t="shared" si="178"/>
        <v>0</v>
      </c>
    </row>
    <row r="1649" spans="1:10" x14ac:dyDescent="0.2">
      <c r="A1649" s="75" t="s">
        <v>38</v>
      </c>
      <c r="B1649" s="14" t="s">
        <v>1281</v>
      </c>
      <c r="C1649" s="75" t="s">
        <v>70</v>
      </c>
      <c r="D1649" s="75" t="s">
        <v>1282</v>
      </c>
      <c r="E1649" s="265" t="s">
        <v>84</v>
      </c>
      <c r="F1649" s="265"/>
      <c r="G1649" s="15" t="s">
        <v>120</v>
      </c>
      <c r="H1649" s="16">
        <v>4.4999999999999997E-3</v>
      </c>
      <c r="I1649" s="17">
        <v>4.9000000000000004</v>
      </c>
      <c r="J1649" s="17">
        <f t="shared" si="178"/>
        <v>0.02</v>
      </c>
    </row>
    <row r="1650" spans="1:10" x14ac:dyDescent="0.2">
      <c r="A1650" s="75" t="s">
        <v>38</v>
      </c>
      <c r="B1650" s="14" t="s">
        <v>1283</v>
      </c>
      <c r="C1650" s="75" t="s">
        <v>70</v>
      </c>
      <c r="D1650" s="75" t="s">
        <v>1284</v>
      </c>
      <c r="E1650" s="265" t="s">
        <v>84</v>
      </c>
      <c r="F1650" s="265"/>
      <c r="G1650" s="15" t="s">
        <v>120</v>
      </c>
      <c r="H1650" s="16">
        <v>1.8E-3</v>
      </c>
      <c r="I1650" s="17">
        <v>35.9</v>
      </c>
      <c r="J1650" s="17">
        <f t="shared" si="178"/>
        <v>0.06</v>
      </c>
    </row>
    <row r="1651" spans="1:10" x14ac:dyDescent="0.2">
      <c r="A1651" s="75" t="s">
        <v>38</v>
      </c>
      <c r="B1651" s="14" t="s">
        <v>1285</v>
      </c>
      <c r="C1651" s="75" t="s">
        <v>70</v>
      </c>
      <c r="D1651" s="75" t="s">
        <v>1286</v>
      </c>
      <c r="E1651" s="265" t="s">
        <v>592</v>
      </c>
      <c r="F1651" s="265"/>
      <c r="G1651" s="15" t="s">
        <v>120</v>
      </c>
      <c r="H1651" s="16">
        <v>0.1018</v>
      </c>
      <c r="I1651" s="17">
        <v>5</v>
      </c>
      <c r="J1651" s="17">
        <f t="shared" si="178"/>
        <v>0.5</v>
      </c>
    </row>
    <row r="1652" spans="1:10" ht="25.5" x14ac:dyDescent="0.2">
      <c r="A1652" s="75" t="s">
        <v>38</v>
      </c>
      <c r="B1652" s="14" t="s">
        <v>1287</v>
      </c>
      <c r="C1652" s="75" t="s">
        <v>22</v>
      </c>
      <c r="D1652" s="75" t="s">
        <v>1288</v>
      </c>
      <c r="E1652" s="265" t="s">
        <v>84</v>
      </c>
      <c r="F1652" s="265"/>
      <c r="G1652" s="15" t="s">
        <v>1289</v>
      </c>
      <c r="H1652" s="16">
        <v>8.0000000000000004E-4</v>
      </c>
      <c r="I1652" s="17">
        <v>62.4</v>
      </c>
      <c r="J1652" s="17">
        <f t="shared" si="178"/>
        <v>0.04</v>
      </c>
    </row>
    <row r="1653" spans="1:10" ht="25.5" x14ac:dyDescent="0.2">
      <c r="A1653" s="75" t="s">
        <v>38</v>
      </c>
      <c r="B1653" s="14" t="s">
        <v>1292</v>
      </c>
      <c r="C1653" s="75" t="s">
        <v>22</v>
      </c>
      <c r="D1653" s="75" t="s">
        <v>1293</v>
      </c>
      <c r="E1653" s="265" t="s">
        <v>84</v>
      </c>
      <c r="F1653" s="265"/>
      <c r="G1653" s="15" t="s">
        <v>234</v>
      </c>
      <c r="H1653" s="16">
        <v>2.0000000000000001E-4</v>
      </c>
      <c r="I1653" s="17">
        <v>16.899999999999999</v>
      </c>
      <c r="J1653" s="17">
        <f t="shared" si="178"/>
        <v>0</v>
      </c>
    </row>
    <row r="1654" spans="1:10" ht="25.5" x14ac:dyDescent="0.2">
      <c r="A1654" s="75" t="s">
        <v>38</v>
      </c>
      <c r="B1654" s="14" t="s">
        <v>1290</v>
      </c>
      <c r="C1654" s="75" t="s">
        <v>22</v>
      </c>
      <c r="D1654" s="75" t="s">
        <v>1291</v>
      </c>
      <c r="E1654" s="265" t="s">
        <v>84</v>
      </c>
      <c r="F1654" s="265"/>
      <c r="G1654" s="15" t="s">
        <v>234</v>
      </c>
      <c r="H1654" s="16">
        <v>5.9999999999999995E-4</v>
      </c>
      <c r="I1654" s="17">
        <v>13</v>
      </c>
      <c r="J1654" s="17">
        <f t="shared" si="178"/>
        <v>0</v>
      </c>
    </row>
    <row r="1655" spans="1:10" ht="15" thickBot="1" x14ac:dyDescent="0.25">
      <c r="A1655" s="75" t="s">
        <v>38</v>
      </c>
      <c r="B1655" s="14" t="s">
        <v>1294</v>
      </c>
      <c r="C1655" s="75" t="s">
        <v>22</v>
      </c>
      <c r="D1655" s="75" t="s">
        <v>1295</v>
      </c>
      <c r="E1655" s="265" t="s">
        <v>41</v>
      </c>
      <c r="F1655" s="265"/>
      <c r="G1655" s="15" t="s">
        <v>1289</v>
      </c>
      <c r="H1655" s="16">
        <v>2.3E-3</v>
      </c>
      <c r="I1655" s="17">
        <v>11.7</v>
      </c>
      <c r="J1655" s="17">
        <f t="shared" si="178"/>
        <v>0.02</v>
      </c>
    </row>
    <row r="1656" spans="1:10" ht="15" thickTop="1" x14ac:dyDescent="0.2">
      <c r="A1656" s="13"/>
      <c r="B1656" s="13"/>
      <c r="C1656" s="13"/>
      <c r="D1656" s="13"/>
      <c r="E1656" s="13"/>
      <c r="F1656" s="13"/>
      <c r="G1656" s="13"/>
      <c r="H1656" s="13"/>
      <c r="I1656" s="13"/>
      <c r="J1656" s="13"/>
    </row>
    <row r="1657" spans="1:10" ht="15" x14ac:dyDescent="0.2">
      <c r="A1657" s="76"/>
      <c r="B1657" s="79" t="s">
        <v>9</v>
      </c>
      <c r="C1657" s="76" t="s">
        <v>10</v>
      </c>
      <c r="D1657" s="76" t="s">
        <v>11</v>
      </c>
      <c r="E1657" s="262" t="s">
        <v>12</v>
      </c>
      <c r="F1657" s="262"/>
      <c r="G1657" s="80" t="s">
        <v>13</v>
      </c>
      <c r="H1657" s="79" t="s">
        <v>14</v>
      </c>
      <c r="I1657" s="79" t="s">
        <v>1550</v>
      </c>
      <c r="J1657" s="79" t="s">
        <v>1551</v>
      </c>
    </row>
    <row r="1658" spans="1:10" x14ac:dyDescent="0.2">
      <c r="A1658" s="77" t="s">
        <v>15</v>
      </c>
      <c r="B1658" s="5" t="s">
        <v>277</v>
      </c>
      <c r="C1658" s="77" t="s">
        <v>70</v>
      </c>
      <c r="D1658" s="77" t="s">
        <v>278</v>
      </c>
      <c r="E1658" s="263" t="s">
        <v>275</v>
      </c>
      <c r="F1658" s="263"/>
      <c r="G1658" s="6" t="s">
        <v>276</v>
      </c>
      <c r="H1658" s="7">
        <v>1</v>
      </c>
      <c r="I1658" s="8"/>
      <c r="J1658" s="8">
        <f>SUM(J1659:J1676)</f>
        <v>3.63</v>
      </c>
    </row>
    <row r="1659" spans="1:10" x14ac:dyDescent="0.2">
      <c r="A1659" s="75" t="s">
        <v>38</v>
      </c>
      <c r="B1659" s="14" t="s">
        <v>1261</v>
      </c>
      <c r="C1659" s="75" t="s">
        <v>70</v>
      </c>
      <c r="D1659" s="75" t="s">
        <v>1262</v>
      </c>
      <c r="E1659" s="265" t="s">
        <v>84</v>
      </c>
      <c r="F1659" s="265"/>
      <c r="G1659" s="15" t="s">
        <v>120</v>
      </c>
      <c r="H1659" s="16">
        <v>0.1018</v>
      </c>
      <c r="I1659" s="17">
        <v>14</v>
      </c>
      <c r="J1659" s="17">
        <f t="shared" ref="J1659:J1676" si="179">TRUNC(H1659*I1659,2)</f>
        <v>1.42</v>
      </c>
    </row>
    <row r="1660" spans="1:10" x14ac:dyDescent="0.2">
      <c r="A1660" s="75" t="s">
        <v>38</v>
      </c>
      <c r="B1660" s="14" t="s">
        <v>1263</v>
      </c>
      <c r="C1660" s="75" t="s">
        <v>70</v>
      </c>
      <c r="D1660" s="75" t="s">
        <v>1264</v>
      </c>
      <c r="E1660" s="265" t="s">
        <v>84</v>
      </c>
      <c r="F1660" s="265"/>
      <c r="G1660" s="15" t="s">
        <v>120</v>
      </c>
      <c r="H1660" s="16">
        <v>1.5E-3</v>
      </c>
      <c r="I1660" s="17">
        <v>168.5</v>
      </c>
      <c r="J1660" s="17">
        <f t="shared" si="179"/>
        <v>0.25</v>
      </c>
    </row>
    <row r="1661" spans="1:10" x14ac:dyDescent="0.2">
      <c r="A1661" s="75" t="s">
        <v>38</v>
      </c>
      <c r="B1661" s="14" t="s">
        <v>1265</v>
      </c>
      <c r="C1661" s="75" t="s">
        <v>70</v>
      </c>
      <c r="D1661" s="75" t="s">
        <v>1266</v>
      </c>
      <c r="E1661" s="265" t="s">
        <v>84</v>
      </c>
      <c r="F1661" s="265"/>
      <c r="G1661" s="15" t="s">
        <v>1267</v>
      </c>
      <c r="H1661" s="16">
        <v>8.0000000000000004E-4</v>
      </c>
      <c r="I1661" s="17">
        <v>5.5</v>
      </c>
      <c r="J1661" s="17">
        <f t="shared" si="179"/>
        <v>0</v>
      </c>
    </row>
    <row r="1662" spans="1:10" x14ac:dyDescent="0.2">
      <c r="A1662" s="75" t="s">
        <v>38</v>
      </c>
      <c r="B1662" s="14" t="s">
        <v>1268</v>
      </c>
      <c r="C1662" s="75" t="s">
        <v>70</v>
      </c>
      <c r="D1662" s="75" t="s">
        <v>1269</v>
      </c>
      <c r="E1662" s="265" t="s">
        <v>84</v>
      </c>
      <c r="F1662" s="265"/>
      <c r="G1662" s="15" t="s">
        <v>120</v>
      </c>
      <c r="H1662" s="16">
        <v>9.4100000000000003E-2</v>
      </c>
      <c r="I1662" s="17">
        <v>4</v>
      </c>
      <c r="J1662" s="17">
        <f t="shared" si="179"/>
        <v>0.37</v>
      </c>
    </row>
    <row r="1663" spans="1:10" x14ac:dyDescent="0.2">
      <c r="A1663" s="75" t="s">
        <v>38</v>
      </c>
      <c r="B1663" s="14" t="s">
        <v>1379</v>
      </c>
      <c r="C1663" s="75" t="s">
        <v>70</v>
      </c>
      <c r="D1663" s="75" t="s">
        <v>1380</v>
      </c>
      <c r="E1663" s="265" t="s">
        <v>84</v>
      </c>
      <c r="F1663" s="265"/>
      <c r="G1663" s="15" t="s">
        <v>120</v>
      </c>
      <c r="H1663" s="16">
        <v>1E-4</v>
      </c>
      <c r="I1663" s="17">
        <v>28.8</v>
      </c>
      <c r="J1663" s="17">
        <f t="shared" si="179"/>
        <v>0</v>
      </c>
    </row>
    <row r="1664" spans="1:10" x14ac:dyDescent="0.2">
      <c r="A1664" s="75" t="s">
        <v>38</v>
      </c>
      <c r="B1664" s="14" t="s">
        <v>1381</v>
      </c>
      <c r="C1664" s="75" t="s">
        <v>70</v>
      </c>
      <c r="D1664" s="75" t="s">
        <v>1382</v>
      </c>
      <c r="E1664" s="265" t="s">
        <v>84</v>
      </c>
      <c r="F1664" s="265"/>
      <c r="G1664" s="15" t="s">
        <v>120</v>
      </c>
      <c r="H1664" s="16">
        <v>2.9999999999999997E-4</v>
      </c>
      <c r="I1664" s="17">
        <v>13.85</v>
      </c>
      <c r="J1664" s="17">
        <f t="shared" si="179"/>
        <v>0</v>
      </c>
    </row>
    <row r="1665" spans="1:10" x14ac:dyDescent="0.2">
      <c r="A1665" s="75" t="s">
        <v>38</v>
      </c>
      <c r="B1665" s="14" t="s">
        <v>1270</v>
      </c>
      <c r="C1665" s="75" t="s">
        <v>70</v>
      </c>
      <c r="D1665" s="75" t="s">
        <v>1271</v>
      </c>
      <c r="E1665" s="265" t="s">
        <v>592</v>
      </c>
      <c r="F1665" s="265"/>
      <c r="G1665" s="15" t="s">
        <v>120</v>
      </c>
      <c r="H1665" s="16">
        <v>4.4999999999999997E-3</v>
      </c>
      <c r="I1665" s="17">
        <v>12.54</v>
      </c>
      <c r="J1665" s="17">
        <f t="shared" si="179"/>
        <v>0.05</v>
      </c>
    </row>
    <row r="1666" spans="1:10" x14ac:dyDescent="0.2">
      <c r="A1666" s="75" t="s">
        <v>38</v>
      </c>
      <c r="B1666" s="14" t="s">
        <v>1274</v>
      </c>
      <c r="C1666" s="75" t="s">
        <v>70</v>
      </c>
      <c r="D1666" s="75" t="s">
        <v>1275</v>
      </c>
      <c r="E1666" s="265" t="s">
        <v>592</v>
      </c>
      <c r="F1666" s="265"/>
      <c r="G1666" s="15" t="s">
        <v>1276</v>
      </c>
      <c r="H1666" s="16">
        <v>4.0000000000000002E-4</v>
      </c>
      <c r="I1666" s="17">
        <v>300</v>
      </c>
      <c r="J1666" s="17">
        <f t="shared" si="179"/>
        <v>0.12</v>
      </c>
    </row>
    <row r="1667" spans="1:10" x14ac:dyDescent="0.2">
      <c r="A1667" s="75" t="s">
        <v>38</v>
      </c>
      <c r="B1667" s="14" t="s">
        <v>1283</v>
      </c>
      <c r="C1667" s="75" t="s">
        <v>70</v>
      </c>
      <c r="D1667" s="75" t="s">
        <v>1284</v>
      </c>
      <c r="E1667" s="265" t="s">
        <v>84</v>
      </c>
      <c r="F1667" s="265"/>
      <c r="G1667" s="15" t="s">
        <v>120</v>
      </c>
      <c r="H1667" s="16">
        <v>1.8E-3</v>
      </c>
      <c r="I1667" s="17">
        <v>35.9</v>
      </c>
      <c r="J1667" s="17">
        <f t="shared" si="179"/>
        <v>0.06</v>
      </c>
    </row>
    <row r="1668" spans="1:10" x14ac:dyDescent="0.2">
      <c r="A1668" s="75" t="s">
        <v>38</v>
      </c>
      <c r="B1668" s="14" t="s">
        <v>1272</v>
      </c>
      <c r="C1668" s="75" t="s">
        <v>70</v>
      </c>
      <c r="D1668" s="75" t="s">
        <v>1273</v>
      </c>
      <c r="E1668" s="265" t="s">
        <v>84</v>
      </c>
      <c r="F1668" s="265"/>
      <c r="G1668" s="15" t="s">
        <v>120</v>
      </c>
      <c r="H1668" s="16">
        <v>4.4999999999999997E-3</v>
      </c>
      <c r="I1668" s="17">
        <v>165</v>
      </c>
      <c r="J1668" s="17">
        <f t="shared" si="179"/>
        <v>0.74</v>
      </c>
    </row>
    <row r="1669" spans="1:10" x14ac:dyDescent="0.2">
      <c r="A1669" s="75" t="s">
        <v>38</v>
      </c>
      <c r="B1669" s="14" t="s">
        <v>1281</v>
      </c>
      <c r="C1669" s="75" t="s">
        <v>70</v>
      </c>
      <c r="D1669" s="75" t="s">
        <v>1282</v>
      </c>
      <c r="E1669" s="265" t="s">
        <v>84</v>
      </c>
      <c r="F1669" s="265"/>
      <c r="G1669" s="15" t="s">
        <v>120</v>
      </c>
      <c r="H1669" s="16">
        <v>4.4999999999999997E-3</v>
      </c>
      <c r="I1669" s="17">
        <v>4.9000000000000004</v>
      </c>
      <c r="J1669" s="17">
        <f t="shared" si="179"/>
        <v>0.02</v>
      </c>
    </row>
    <row r="1670" spans="1:10" x14ac:dyDescent="0.2">
      <c r="A1670" s="75" t="s">
        <v>38</v>
      </c>
      <c r="B1670" s="14" t="s">
        <v>1383</v>
      </c>
      <c r="C1670" s="75" t="s">
        <v>70</v>
      </c>
      <c r="D1670" s="75" t="s">
        <v>1384</v>
      </c>
      <c r="E1670" s="265" t="s">
        <v>84</v>
      </c>
      <c r="F1670" s="265"/>
      <c r="G1670" s="15" t="s">
        <v>120</v>
      </c>
      <c r="H1670" s="16">
        <v>2.0000000000000001E-4</v>
      </c>
      <c r="I1670" s="17">
        <v>36.9</v>
      </c>
      <c r="J1670" s="17">
        <f t="shared" si="179"/>
        <v>0</v>
      </c>
    </row>
    <row r="1671" spans="1:10" x14ac:dyDescent="0.2">
      <c r="A1671" s="75" t="s">
        <v>38</v>
      </c>
      <c r="B1671" s="14" t="s">
        <v>1285</v>
      </c>
      <c r="C1671" s="75" t="s">
        <v>70</v>
      </c>
      <c r="D1671" s="75" t="s">
        <v>1286</v>
      </c>
      <c r="E1671" s="265" t="s">
        <v>592</v>
      </c>
      <c r="F1671" s="265"/>
      <c r="G1671" s="15" t="s">
        <v>120</v>
      </c>
      <c r="H1671" s="16">
        <v>0.1018</v>
      </c>
      <c r="I1671" s="17">
        <v>5</v>
      </c>
      <c r="J1671" s="17">
        <f t="shared" si="179"/>
        <v>0.5</v>
      </c>
    </row>
    <row r="1672" spans="1:10" ht="25.5" x14ac:dyDescent="0.2">
      <c r="A1672" s="75" t="s">
        <v>38</v>
      </c>
      <c r="B1672" s="14" t="s">
        <v>1287</v>
      </c>
      <c r="C1672" s="75" t="s">
        <v>22</v>
      </c>
      <c r="D1672" s="75" t="s">
        <v>1288</v>
      </c>
      <c r="E1672" s="265" t="s">
        <v>84</v>
      </c>
      <c r="F1672" s="265"/>
      <c r="G1672" s="15" t="s">
        <v>1289</v>
      </c>
      <c r="H1672" s="16">
        <v>8.0000000000000004E-4</v>
      </c>
      <c r="I1672" s="17">
        <v>62.4</v>
      </c>
      <c r="J1672" s="17">
        <f t="shared" si="179"/>
        <v>0.04</v>
      </c>
    </row>
    <row r="1673" spans="1:10" ht="25.5" x14ac:dyDescent="0.2">
      <c r="A1673" s="75" t="s">
        <v>38</v>
      </c>
      <c r="B1673" s="14" t="s">
        <v>1290</v>
      </c>
      <c r="C1673" s="75" t="s">
        <v>22</v>
      </c>
      <c r="D1673" s="75" t="s">
        <v>1291</v>
      </c>
      <c r="E1673" s="265" t="s">
        <v>84</v>
      </c>
      <c r="F1673" s="265"/>
      <c r="G1673" s="15" t="s">
        <v>234</v>
      </c>
      <c r="H1673" s="16">
        <v>5.9999999999999995E-4</v>
      </c>
      <c r="I1673" s="17">
        <v>13</v>
      </c>
      <c r="J1673" s="17">
        <f t="shared" si="179"/>
        <v>0</v>
      </c>
    </row>
    <row r="1674" spans="1:10" ht="25.5" x14ac:dyDescent="0.2">
      <c r="A1674" s="75" t="s">
        <v>38</v>
      </c>
      <c r="B1674" s="14" t="s">
        <v>1292</v>
      </c>
      <c r="C1674" s="75" t="s">
        <v>22</v>
      </c>
      <c r="D1674" s="75" t="s">
        <v>1293</v>
      </c>
      <c r="E1674" s="265" t="s">
        <v>84</v>
      </c>
      <c r="F1674" s="265"/>
      <c r="G1674" s="15" t="s">
        <v>234</v>
      </c>
      <c r="H1674" s="16">
        <v>2.0000000000000001E-4</v>
      </c>
      <c r="I1674" s="17">
        <v>16.899999999999999</v>
      </c>
      <c r="J1674" s="17">
        <f t="shared" si="179"/>
        <v>0</v>
      </c>
    </row>
    <row r="1675" spans="1:10" ht="25.5" x14ac:dyDescent="0.2">
      <c r="A1675" s="75" t="s">
        <v>38</v>
      </c>
      <c r="B1675" s="14" t="s">
        <v>1385</v>
      </c>
      <c r="C1675" s="75" t="s">
        <v>22</v>
      </c>
      <c r="D1675" s="75" t="s">
        <v>1386</v>
      </c>
      <c r="E1675" s="265" t="s">
        <v>41</v>
      </c>
      <c r="F1675" s="265"/>
      <c r="G1675" s="15" t="s">
        <v>234</v>
      </c>
      <c r="H1675" s="16">
        <v>2.0000000000000001E-4</v>
      </c>
      <c r="I1675" s="17">
        <v>220</v>
      </c>
      <c r="J1675" s="17">
        <f t="shared" si="179"/>
        <v>0.04</v>
      </c>
    </row>
    <row r="1676" spans="1:10" ht="15" thickBot="1" x14ac:dyDescent="0.25">
      <c r="A1676" s="75" t="s">
        <v>38</v>
      </c>
      <c r="B1676" s="14" t="s">
        <v>1294</v>
      </c>
      <c r="C1676" s="75" t="s">
        <v>22</v>
      </c>
      <c r="D1676" s="75" t="s">
        <v>1295</v>
      </c>
      <c r="E1676" s="265" t="s">
        <v>41</v>
      </c>
      <c r="F1676" s="265"/>
      <c r="G1676" s="15" t="s">
        <v>1289</v>
      </c>
      <c r="H1676" s="16">
        <v>2.3E-3</v>
      </c>
      <c r="I1676" s="17">
        <v>11.7</v>
      </c>
      <c r="J1676" s="17">
        <f t="shared" si="179"/>
        <v>0.02</v>
      </c>
    </row>
    <row r="1677" spans="1:10" ht="15" thickTop="1" x14ac:dyDescent="0.2">
      <c r="A1677" s="13"/>
      <c r="B1677" s="13"/>
      <c r="C1677" s="13"/>
      <c r="D1677" s="13"/>
      <c r="E1677" s="13"/>
      <c r="F1677" s="13"/>
      <c r="G1677" s="13"/>
      <c r="H1677" s="13"/>
      <c r="I1677" s="13"/>
      <c r="J1677" s="13"/>
    </row>
    <row r="1678" spans="1:10" ht="15" x14ac:dyDescent="0.2">
      <c r="A1678" s="76"/>
      <c r="B1678" s="79" t="s">
        <v>9</v>
      </c>
      <c r="C1678" s="76" t="s">
        <v>10</v>
      </c>
      <c r="D1678" s="76" t="s">
        <v>11</v>
      </c>
      <c r="E1678" s="262" t="s">
        <v>12</v>
      </c>
      <c r="F1678" s="262"/>
      <c r="G1678" s="80" t="s">
        <v>13</v>
      </c>
      <c r="H1678" s="79" t="s">
        <v>14</v>
      </c>
      <c r="I1678" s="79" t="s">
        <v>1550</v>
      </c>
      <c r="J1678" s="79" t="s">
        <v>1551</v>
      </c>
    </row>
    <row r="1679" spans="1:10" ht="25.5" x14ac:dyDescent="0.2">
      <c r="A1679" s="77" t="s">
        <v>15</v>
      </c>
      <c r="B1679" s="5" t="s">
        <v>1387</v>
      </c>
      <c r="C1679" s="77" t="s">
        <v>48</v>
      </c>
      <c r="D1679" s="77" t="s">
        <v>175</v>
      </c>
      <c r="E1679" s="263" t="s">
        <v>50</v>
      </c>
      <c r="F1679" s="263"/>
      <c r="G1679" s="6" t="s">
        <v>176</v>
      </c>
      <c r="H1679" s="7">
        <v>1</v>
      </c>
      <c r="I1679" s="8">
        <f>+J1688+J1691+J1694</f>
        <v>54.671199999999999</v>
      </c>
      <c r="J1679" s="8">
        <f>+I1679</f>
        <v>54.671199999999999</v>
      </c>
    </row>
    <row r="1680" spans="1:10" ht="15" x14ac:dyDescent="0.2">
      <c r="A1680" s="76" t="s">
        <v>123</v>
      </c>
      <c r="B1680" s="79" t="s">
        <v>9</v>
      </c>
      <c r="C1680" s="76" t="s">
        <v>10</v>
      </c>
      <c r="D1680" s="76" t="s">
        <v>124</v>
      </c>
      <c r="E1680" s="79" t="s">
        <v>54</v>
      </c>
      <c r="F1680" s="255" t="s">
        <v>125</v>
      </c>
      <c r="G1680" s="255"/>
      <c r="H1680" s="255"/>
      <c r="I1680" s="255"/>
      <c r="J1680" s="79" t="s">
        <v>57</v>
      </c>
    </row>
    <row r="1681" spans="1:10" x14ac:dyDescent="0.2">
      <c r="A1681" s="75" t="s">
        <v>38</v>
      </c>
      <c r="B1681" s="14" t="s">
        <v>126</v>
      </c>
      <c r="C1681" s="75" t="s">
        <v>48</v>
      </c>
      <c r="D1681" s="75" t="s">
        <v>127</v>
      </c>
      <c r="E1681" s="16">
        <v>2</v>
      </c>
      <c r="F1681" s="75"/>
      <c r="G1681" s="75"/>
      <c r="H1681" s="75"/>
      <c r="I1681" s="81">
        <v>18.741099999999999</v>
      </c>
      <c r="J1681" s="81">
        <f>+I1681*E1681</f>
        <v>37.482199999999999</v>
      </c>
    </row>
    <row r="1682" spans="1:10" x14ac:dyDescent="0.2">
      <c r="A1682" s="256"/>
      <c r="B1682" s="256"/>
      <c r="C1682" s="256"/>
      <c r="D1682" s="256"/>
      <c r="E1682" s="256"/>
      <c r="F1682" s="256"/>
      <c r="G1682" s="256" t="s">
        <v>128</v>
      </c>
      <c r="H1682" s="256"/>
      <c r="I1682" s="256"/>
      <c r="J1682" s="18">
        <f>+J1681</f>
        <v>37.482199999999999</v>
      </c>
    </row>
    <row r="1683" spans="1:10" x14ac:dyDescent="0.2">
      <c r="A1683" s="256"/>
      <c r="B1683" s="256"/>
      <c r="C1683" s="256"/>
      <c r="D1683" s="256"/>
      <c r="E1683" s="256"/>
      <c r="F1683" s="256"/>
      <c r="G1683" s="256" t="s">
        <v>129</v>
      </c>
      <c r="H1683" s="256"/>
      <c r="I1683" s="256"/>
      <c r="J1683" s="18">
        <v>0</v>
      </c>
    </row>
    <row r="1684" spans="1:10" x14ac:dyDescent="0.2">
      <c r="A1684" s="256"/>
      <c r="B1684" s="256"/>
      <c r="C1684" s="256"/>
      <c r="D1684" s="256"/>
      <c r="E1684" s="256"/>
      <c r="F1684" s="256"/>
      <c r="G1684" s="256" t="s">
        <v>63</v>
      </c>
      <c r="H1684" s="256"/>
      <c r="I1684" s="256"/>
      <c r="J1684" s="18">
        <f>+J1682</f>
        <v>37.482199999999999</v>
      </c>
    </row>
    <row r="1685" spans="1:10" x14ac:dyDescent="0.2">
      <c r="A1685" s="256"/>
      <c r="B1685" s="256"/>
      <c r="C1685" s="256"/>
      <c r="D1685" s="256"/>
      <c r="E1685" s="256"/>
      <c r="F1685" s="256"/>
      <c r="G1685" s="256" t="s">
        <v>64</v>
      </c>
      <c r="H1685" s="256"/>
      <c r="I1685" s="256"/>
      <c r="J1685" s="18">
        <v>0</v>
      </c>
    </row>
    <row r="1686" spans="1:10" x14ac:dyDescent="0.2">
      <c r="A1686" s="256"/>
      <c r="B1686" s="256"/>
      <c r="C1686" s="256"/>
      <c r="D1686" s="256"/>
      <c r="E1686" s="256"/>
      <c r="F1686" s="256"/>
      <c r="G1686" s="256" t="s">
        <v>65</v>
      </c>
      <c r="H1686" s="256"/>
      <c r="I1686" s="256"/>
      <c r="J1686" s="18">
        <v>0</v>
      </c>
    </row>
    <row r="1687" spans="1:10" x14ac:dyDescent="0.2">
      <c r="A1687" s="256"/>
      <c r="B1687" s="256"/>
      <c r="C1687" s="256"/>
      <c r="D1687" s="256"/>
      <c r="E1687" s="256"/>
      <c r="F1687" s="256"/>
      <c r="G1687" s="256" t="s">
        <v>66</v>
      </c>
      <c r="H1687" s="256"/>
      <c r="I1687" s="256"/>
      <c r="J1687" s="18">
        <v>1</v>
      </c>
    </row>
    <row r="1688" spans="1:10" x14ac:dyDescent="0.2">
      <c r="A1688" s="256"/>
      <c r="B1688" s="256"/>
      <c r="C1688" s="256"/>
      <c r="D1688" s="256"/>
      <c r="E1688" s="256"/>
      <c r="F1688" s="256"/>
      <c r="G1688" s="256" t="s">
        <v>67</v>
      </c>
      <c r="H1688" s="256"/>
      <c r="I1688" s="256"/>
      <c r="J1688" s="18">
        <f>+J1684/J1687</f>
        <v>37.482199999999999</v>
      </c>
    </row>
    <row r="1689" spans="1:10" ht="15" x14ac:dyDescent="0.2">
      <c r="A1689" s="76" t="s">
        <v>1195</v>
      </c>
      <c r="B1689" s="79" t="s">
        <v>10</v>
      </c>
      <c r="C1689" s="76" t="s">
        <v>9</v>
      </c>
      <c r="D1689" s="76" t="s">
        <v>84</v>
      </c>
      <c r="E1689" s="79" t="s">
        <v>54</v>
      </c>
      <c r="F1689" s="79" t="s">
        <v>170</v>
      </c>
      <c r="G1689" s="255" t="s">
        <v>171</v>
      </c>
      <c r="H1689" s="255"/>
      <c r="I1689" s="255"/>
      <c r="J1689" s="79" t="s">
        <v>57</v>
      </c>
    </row>
    <row r="1690" spans="1:10" x14ac:dyDescent="0.2">
      <c r="A1690" s="75" t="s">
        <v>38</v>
      </c>
      <c r="B1690" s="14" t="s">
        <v>48</v>
      </c>
      <c r="C1690" s="75" t="s">
        <v>1388</v>
      </c>
      <c r="D1690" s="75" t="s">
        <v>1389</v>
      </c>
      <c r="E1690" s="16">
        <v>1</v>
      </c>
      <c r="F1690" s="15" t="s">
        <v>176</v>
      </c>
      <c r="G1690" s="266">
        <v>17.158200000000001</v>
      </c>
      <c r="H1690" s="266"/>
      <c r="I1690" s="265"/>
      <c r="J1690" s="81">
        <v>17.158200000000001</v>
      </c>
    </row>
    <row r="1691" spans="1:10" x14ac:dyDescent="0.2">
      <c r="A1691" s="256"/>
      <c r="B1691" s="256"/>
      <c r="C1691" s="256"/>
      <c r="D1691" s="256"/>
      <c r="E1691" s="256"/>
      <c r="F1691" s="256"/>
      <c r="G1691" s="256" t="s">
        <v>1206</v>
      </c>
      <c r="H1691" s="256"/>
      <c r="I1691" s="256"/>
      <c r="J1691" s="18">
        <v>17.158200000000001</v>
      </c>
    </row>
    <row r="1692" spans="1:10" ht="15" x14ac:dyDescent="0.2">
      <c r="A1692" s="76" t="s">
        <v>1207</v>
      </c>
      <c r="B1692" s="79" t="s">
        <v>10</v>
      </c>
      <c r="C1692" s="76" t="s">
        <v>38</v>
      </c>
      <c r="D1692" s="76" t="s">
        <v>1208</v>
      </c>
      <c r="E1692" s="79" t="s">
        <v>9</v>
      </c>
      <c r="F1692" s="79" t="s">
        <v>54</v>
      </c>
      <c r="G1692" s="80" t="s">
        <v>170</v>
      </c>
      <c r="H1692" s="255" t="s">
        <v>171</v>
      </c>
      <c r="I1692" s="255"/>
      <c r="J1692" s="79" t="s">
        <v>57</v>
      </c>
    </row>
    <row r="1693" spans="1:10" ht="25.5" x14ac:dyDescent="0.2">
      <c r="A1693" s="78" t="s">
        <v>1209</v>
      </c>
      <c r="B1693" s="9" t="s">
        <v>48</v>
      </c>
      <c r="C1693" s="78" t="s">
        <v>1388</v>
      </c>
      <c r="D1693" s="78" t="s">
        <v>1180</v>
      </c>
      <c r="E1693" s="9">
        <v>5914655</v>
      </c>
      <c r="F1693" s="11">
        <v>1E-3</v>
      </c>
      <c r="G1693" s="10" t="s">
        <v>930</v>
      </c>
      <c r="H1693" s="22"/>
      <c r="I1693" s="22">
        <v>30.75</v>
      </c>
      <c r="J1693" s="21">
        <f>TRUNC(F1693*I1693,4)</f>
        <v>3.0700000000000002E-2</v>
      </c>
    </row>
    <row r="1694" spans="1:10" x14ac:dyDescent="0.2">
      <c r="A1694" s="256"/>
      <c r="B1694" s="256"/>
      <c r="C1694" s="256"/>
      <c r="D1694" s="256"/>
      <c r="E1694" s="256"/>
      <c r="F1694" s="256"/>
      <c r="G1694" s="256" t="s">
        <v>1210</v>
      </c>
      <c r="H1694" s="256"/>
      <c r="I1694" s="256"/>
      <c r="J1694" s="18">
        <v>3.0800000000000001E-2</v>
      </c>
    </row>
    <row r="1695" spans="1:10" ht="15" x14ac:dyDescent="0.2">
      <c r="A1695" s="76" t="s">
        <v>1211</v>
      </c>
      <c r="B1695" s="79" t="s">
        <v>10</v>
      </c>
      <c r="C1695" s="76" t="s">
        <v>38</v>
      </c>
      <c r="D1695" s="76" t="s">
        <v>1212</v>
      </c>
      <c r="E1695" s="79" t="s">
        <v>54</v>
      </c>
      <c r="F1695" s="79" t="s">
        <v>170</v>
      </c>
      <c r="G1695" s="264" t="s">
        <v>1213</v>
      </c>
      <c r="H1695" s="255"/>
      <c r="I1695" s="255"/>
      <c r="J1695" s="79" t="s">
        <v>57</v>
      </c>
    </row>
    <row r="1696" spans="1:10" ht="15" x14ac:dyDescent="0.2">
      <c r="A1696" s="80"/>
      <c r="B1696" s="80"/>
      <c r="C1696" s="80"/>
      <c r="D1696" s="80"/>
      <c r="E1696" s="80"/>
      <c r="F1696" s="80"/>
      <c r="G1696" s="80" t="s">
        <v>1214</v>
      </c>
      <c r="H1696" s="80" t="s">
        <v>1215</v>
      </c>
      <c r="I1696" s="80" t="s">
        <v>1216</v>
      </c>
      <c r="J1696" s="80"/>
    </row>
    <row r="1697" spans="1:10" ht="38.25" x14ac:dyDescent="0.2">
      <c r="A1697" s="78" t="s">
        <v>1212</v>
      </c>
      <c r="B1697" s="9" t="s">
        <v>48</v>
      </c>
      <c r="C1697" s="78" t="s">
        <v>1388</v>
      </c>
      <c r="D1697" s="78" t="s">
        <v>1390</v>
      </c>
      <c r="E1697" s="11">
        <v>1E-3</v>
      </c>
      <c r="F1697" s="10" t="s">
        <v>51</v>
      </c>
      <c r="G1697" s="9" t="s">
        <v>1218</v>
      </c>
      <c r="H1697" s="9" t="s">
        <v>1219</v>
      </c>
      <c r="I1697" s="9" t="s">
        <v>1220</v>
      </c>
      <c r="J1697" s="19">
        <v>0</v>
      </c>
    </row>
    <row r="1698" spans="1:10" ht="15" thickBot="1" x14ac:dyDescent="0.25">
      <c r="A1698" s="256"/>
      <c r="B1698" s="256"/>
      <c r="C1698" s="256"/>
      <c r="D1698" s="256"/>
      <c r="E1698" s="256"/>
      <c r="F1698" s="256"/>
      <c r="G1698" s="256" t="s">
        <v>1210</v>
      </c>
      <c r="H1698" s="256"/>
      <c r="I1698" s="256"/>
      <c r="J1698" s="18">
        <v>3.0800000000000001E-2</v>
      </c>
    </row>
    <row r="1699" spans="1:10" ht="15" thickTop="1" x14ac:dyDescent="0.2">
      <c r="A1699" s="13"/>
      <c r="B1699" s="13"/>
      <c r="C1699" s="13"/>
      <c r="D1699" s="13"/>
      <c r="E1699" s="13"/>
      <c r="F1699" s="13"/>
      <c r="G1699" s="13"/>
      <c r="H1699" s="13"/>
      <c r="I1699" s="13"/>
      <c r="J1699" s="13"/>
    </row>
    <row r="1700" spans="1:10" ht="15" x14ac:dyDescent="0.2">
      <c r="A1700" s="76"/>
      <c r="B1700" s="79" t="s">
        <v>9</v>
      </c>
      <c r="C1700" s="76" t="s">
        <v>10</v>
      </c>
      <c r="D1700" s="76" t="s">
        <v>11</v>
      </c>
      <c r="E1700" s="262" t="s">
        <v>12</v>
      </c>
      <c r="F1700" s="262"/>
      <c r="G1700" s="80" t="s">
        <v>13</v>
      </c>
      <c r="H1700" s="79" t="s">
        <v>14</v>
      </c>
      <c r="I1700" s="79" t="s">
        <v>1550</v>
      </c>
      <c r="J1700" s="79" t="s">
        <v>1551</v>
      </c>
    </row>
    <row r="1701" spans="1:10" ht="25.5" x14ac:dyDescent="0.2">
      <c r="A1701" s="77" t="s">
        <v>15</v>
      </c>
      <c r="B1701" s="5" t="s">
        <v>375</v>
      </c>
      <c r="C1701" s="77" t="s">
        <v>70</v>
      </c>
      <c r="D1701" s="77" t="s">
        <v>376</v>
      </c>
      <c r="E1701" s="263" t="s">
        <v>377</v>
      </c>
      <c r="F1701" s="263"/>
      <c r="G1701" s="6" t="s">
        <v>133</v>
      </c>
      <c r="H1701" s="7">
        <v>1</v>
      </c>
      <c r="I1701" s="8"/>
      <c r="J1701" s="8">
        <f>SUM(J1702:J1703)</f>
        <v>47.22</v>
      </c>
    </row>
    <row r="1702" spans="1:10" ht="25.5" x14ac:dyDescent="0.2">
      <c r="A1702" s="78" t="s">
        <v>20</v>
      </c>
      <c r="B1702" s="9" t="s">
        <v>277</v>
      </c>
      <c r="C1702" s="78" t="s">
        <v>70</v>
      </c>
      <c r="D1702" s="78" t="s">
        <v>278</v>
      </c>
      <c r="E1702" s="261" t="s">
        <v>275</v>
      </c>
      <c r="F1702" s="261"/>
      <c r="G1702" s="10" t="s">
        <v>276</v>
      </c>
      <c r="H1702" s="11">
        <v>3</v>
      </c>
      <c r="I1702" s="12">
        <v>3.63</v>
      </c>
      <c r="J1702" s="12">
        <f t="shared" ref="J1702:J1703" si="180">TRUNC(H1702*I1702,2)</f>
        <v>10.89</v>
      </c>
    </row>
    <row r="1703" spans="1:10" ht="15" thickBot="1" x14ac:dyDescent="0.25">
      <c r="A1703" s="75" t="s">
        <v>38</v>
      </c>
      <c r="B1703" s="14" t="s">
        <v>283</v>
      </c>
      <c r="C1703" s="75" t="s">
        <v>22</v>
      </c>
      <c r="D1703" s="75" t="s">
        <v>284</v>
      </c>
      <c r="E1703" s="265" t="s">
        <v>124</v>
      </c>
      <c r="F1703" s="265"/>
      <c r="G1703" s="15" t="s">
        <v>25</v>
      </c>
      <c r="H1703" s="16">
        <v>3</v>
      </c>
      <c r="I1703" s="17">
        <v>12.11</v>
      </c>
      <c r="J1703" s="17">
        <f t="shared" si="180"/>
        <v>36.33</v>
      </c>
    </row>
    <row r="1704" spans="1:10" ht="15" thickTop="1" x14ac:dyDescent="0.2">
      <c r="A1704" s="13"/>
      <c r="B1704" s="13"/>
      <c r="C1704" s="13"/>
      <c r="D1704" s="13"/>
      <c r="E1704" s="13"/>
      <c r="F1704" s="13"/>
      <c r="G1704" s="13"/>
      <c r="H1704" s="13"/>
      <c r="I1704" s="13"/>
      <c r="J1704" s="13"/>
    </row>
    <row r="1705" spans="1:10" ht="15" x14ac:dyDescent="0.2">
      <c r="A1705" s="76"/>
      <c r="B1705" s="79" t="s">
        <v>9</v>
      </c>
      <c r="C1705" s="76" t="s">
        <v>10</v>
      </c>
      <c r="D1705" s="76" t="s">
        <v>11</v>
      </c>
      <c r="E1705" s="262" t="s">
        <v>12</v>
      </c>
      <c r="F1705" s="262"/>
      <c r="G1705" s="80" t="s">
        <v>13</v>
      </c>
      <c r="H1705" s="79" t="s">
        <v>14</v>
      </c>
      <c r="I1705" s="79" t="s">
        <v>1550</v>
      </c>
      <c r="J1705" s="79" t="s">
        <v>1551</v>
      </c>
    </row>
    <row r="1706" spans="1:10" ht="38.25" x14ac:dyDescent="0.2">
      <c r="A1706" s="77" t="s">
        <v>15</v>
      </c>
      <c r="B1706" s="5" t="s">
        <v>1391</v>
      </c>
      <c r="C1706" s="77" t="s">
        <v>22</v>
      </c>
      <c r="D1706" s="77" t="s">
        <v>1392</v>
      </c>
      <c r="E1706" s="263" t="s">
        <v>195</v>
      </c>
      <c r="F1706" s="263"/>
      <c r="G1706" s="6" t="s">
        <v>97</v>
      </c>
      <c r="H1706" s="7">
        <v>1</v>
      </c>
      <c r="I1706" s="8"/>
      <c r="J1706" s="8">
        <f>SUM(J1707:J1715)</f>
        <v>169.39999999999998</v>
      </c>
    </row>
    <row r="1707" spans="1:10" ht="25.5" x14ac:dyDescent="0.2">
      <c r="A1707" s="78" t="s">
        <v>20</v>
      </c>
      <c r="B1707" s="9" t="s">
        <v>568</v>
      </c>
      <c r="C1707" s="78" t="s">
        <v>22</v>
      </c>
      <c r="D1707" s="78" t="s">
        <v>569</v>
      </c>
      <c r="E1707" s="261" t="s">
        <v>110</v>
      </c>
      <c r="F1707" s="261"/>
      <c r="G1707" s="10" t="s">
        <v>114</v>
      </c>
      <c r="H1707" s="11">
        <v>0.107</v>
      </c>
      <c r="I1707" s="12">
        <v>31.17</v>
      </c>
      <c r="J1707" s="12">
        <f t="shared" ref="J1707:J1715" si="181">TRUNC(H1707*I1707,2)</f>
        <v>3.33</v>
      </c>
    </row>
    <row r="1708" spans="1:10" ht="25.5" x14ac:dyDescent="0.2">
      <c r="A1708" s="78" t="s">
        <v>20</v>
      </c>
      <c r="B1708" s="9" t="s">
        <v>570</v>
      </c>
      <c r="C1708" s="78" t="s">
        <v>22</v>
      </c>
      <c r="D1708" s="78" t="s">
        <v>571</v>
      </c>
      <c r="E1708" s="261" t="s">
        <v>110</v>
      </c>
      <c r="F1708" s="261"/>
      <c r="G1708" s="10" t="s">
        <v>111</v>
      </c>
      <c r="H1708" s="11">
        <v>8.1000000000000003E-2</v>
      </c>
      <c r="I1708" s="12">
        <v>32.44</v>
      </c>
      <c r="J1708" s="12">
        <f t="shared" si="181"/>
        <v>2.62</v>
      </c>
    </row>
    <row r="1709" spans="1:10" ht="25.5" x14ac:dyDescent="0.2">
      <c r="A1709" s="78" t="s">
        <v>20</v>
      </c>
      <c r="B1709" s="9" t="s">
        <v>956</v>
      </c>
      <c r="C1709" s="78" t="s">
        <v>22</v>
      </c>
      <c r="D1709" s="78" t="s">
        <v>957</v>
      </c>
      <c r="E1709" s="261" t="s">
        <v>24</v>
      </c>
      <c r="F1709" s="261"/>
      <c r="G1709" s="10" t="s">
        <v>25</v>
      </c>
      <c r="H1709" s="11">
        <v>0.187</v>
      </c>
      <c r="I1709" s="12">
        <v>19.93</v>
      </c>
      <c r="J1709" s="12">
        <f t="shared" si="181"/>
        <v>3.72</v>
      </c>
    </row>
    <row r="1710" spans="1:10" ht="25.5" x14ac:dyDescent="0.2">
      <c r="A1710" s="78" t="s">
        <v>20</v>
      </c>
      <c r="B1710" s="9" t="s">
        <v>76</v>
      </c>
      <c r="C1710" s="78" t="s">
        <v>22</v>
      </c>
      <c r="D1710" s="78" t="s">
        <v>77</v>
      </c>
      <c r="E1710" s="261" t="s">
        <v>24</v>
      </c>
      <c r="F1710" s="261"/>
      <c r="G1710" s="10" t="s">
        <v>25</v>
      </c>
      <c r="H1710" s="11">
        <v>0.93600000000000005</v>
      </c>
      <c r="I1710" s="12">
        <v>27.37</v>
      </c>
      <c r="J1710" s="12">
        <f t="shared" si="181"/>
        <v>25.61</v>
      </c>
    </row>
    <row r="1711" spans="1:10" ht="38.25" x14ac:dyDescent="0.2">
      <c r="A1711" s="75" t="s">
        <v>38</v>
      </c>
      <c r="B1711" s="14" t="s">
        <v>1393</v>
      </c>
      <c r="C1711" s="75" t="s">
        <v>22</v>
      </c>
      <c r="D1711" s="75" t="s">
        <v>1394</v>
      </c>
      <c r="E1711" s="265" t="s">
        <v>84</v>
      </c>
      <c r="F1711" s="265"/>
      <c r="G1711" s="15" t="s">
        <v>97</v>
      </c>
      <c r="H1711" s="16">
        <v>1.1830000000000001</v>
      </c>
      <c r="I1711" s="17">
        <v>52.39</v>
      </c>
      <c r="J1711" s="17">
        <f t="shared" si="181"/>
        <v>61.97</v>
      </c>
    </row>
    <row r="1712" spans="1:10" x14ac:dyDescent="0.2">
      <c r="A1712" s="75" t="s">
        <v>38</v>
      </c>
      <c r="B1712" s="14" t="s">
        <v>1395</v>
      </c>
      <c r="C1712" s="75" t="s">
        <v>22</v>
      </c>
      <c r="D1712" s="75" t="s">
        <v>1396</v>
      </c>
      <c r="E1712" s="265" t="s">
        <v>84</v>
      </c>
      <c r="F1712" s="265"/>
      <c r="G1712" s="15" t="s">
        <v>85</v>
      </c>
      <c r="H1712" s="16">
        <v>3.4000000000000002E-2</v>
      </c>
      <c r="I1712" s="17">
        <v>21.62</v>
      </c>
      <c r="J1712" s="17">
        <f t="shared" si="181"/>
        <v>0.73</v>
      </c>
    </row>
    <row r="1713" spans="1:10" x14ac:dyDescent="0.2">
      <c r="A1713" s="75" t="s">
        <v>38</v>
      </c>
      <c r="B1713" s="14" t="s">
        <v>1397</v>
      </c>
      <c r="C1713" s="75" t="s">
        <v>22</v>
      </c>
      <c r="D1713" s="75" t="s">
        <v>1398</v>
      </c>
      <c r="E1713" s="265" t="s">
        <v>84</v>
      </c>
      <c r="F1713" s="265"/>
      <c r="G1713" s="15" t="s">
        <v>85</v>
      </c>
      <c r="H1713" s="16">
        <v>7.6999999999999999E-2</v>
      </c>
      <c r="I1713" s="17">
        <v>19.91</v>
      </c>
      <c r="J1713" s="17">
        <f t="shared" si="181"/>
        <v>1.53</v>
      </c>
    </row>
    <row r="1714" spans="1:10" ht="25.5" x14ac:dyDescent="0.2">
      <c r="A1714" s="75" t="s">
        <v>38</v>
      </c>
      <c r="B1714" s="14" t="s">
        <v>560</v>
      </c>
      <c r="C1714" s="75" t="s">
        <v>22</v>
      </c>
      <c r="D1714" s="75" t="s">
        <v>561</v>
      </c>
      <c r="E1714" s="265" t="s">
        <v>84</v>
      </c>
      <c r="F1714" s="265"/>
      <c r="G1714" s="15" t="s">
        <v>90</v>
      </c>
      <c r="H1714" s="16">
        <v>6.9820000000000002</v>
      </c>
      <c r="I1714" s="17">
        <v>9.5</v>
      </c>
      <c r="J1714" s="17">
        <f t="shared" si="181"/>
        <v>66.319999999999993</v>
      </c>
    </row>
    <row r="1715" spans="1:10" ht="26.25" thickBot="1" x14ac:dyDescent="0.25">
      <c r="A1715" s="75" t="s">
        <v>38</v>
      </c>
      <c r="B1715" s="14" t="s">
        <v>102</v>
      </c>
      <c r="C1715" s="75" t="s">
        <v>22</v>
      </c>
      <c r="D1715" s="75" t="s">
        <v>103</v>
      </c>
      <c r="E1715" s="265" t="s">
        <v>84</v>
      </c>
      <c r="F1715" s="265"/>
      <c r="G1715" s="15" t="s">
        <v>90</v>
      </c>
      <c r="H1715" s="16">
        <v>1.0760000000000001</v>
      </c>
      <c r="I1715" s="17">
        <v>3.32</v>
      </c>
      <c r="J1715" s="17">
        <f t="shared" si="181"/>
        <v>3.57</v>
      </c>
    </row>
    <row r="1716" spans="1:10" ht="15" thickTop="1" x14ac:dyDescent="0.2">
      <c r="A1716" s="13"/>
      <c r="B1716" s="13"/>
      <c r="C1716" s="13"/>
      <c r="D1716" s="13"/>
      <c r="E1716" s="13"/>
      <c r="F1716" s="13"/>
      <c r="G1716" s="13"/>
      <c r="H1716" s="13"/>
      <c r="I1716" s="13"/>
      <c r="J1716" s="13"/>
    </row>
    <row r="1717" spans="1:10" ht="15" x14ac:dyDescent="0.2">
      <c r="A1717" s="76"/>
      <c r="B1717" s="79" t="s">
        <v>9</v>
      </c>
      <c r="C1717" s="76" t="s">
        <v>10</v>
      </c>
      <c r="D1717" s="76" t="s">
        <v>11</v>
      </c>
      <c r="E1717" s="262" t="s">
        <v>12</v>
      </c>
      <c r="F1717" s="262"/>
      <c r="G1717" s="80" t="s">
        <v>13</v>
      </c>
      <c r="H1717" s="79" t="s">
        <v>14</v>
      </c>
      <c r="I1717" s="79" t="s">
        <v>1550</v>
      </c>
      <c r="J1717" s="79" t="s">
        <v>1551</v>
      </c>
    </row>
    <row r="1718" spans="1:10" ht="38.25" x14ac:dyDescent="0.2">
      <c r="A1718" s="77" t="s">
        <v>15</v>
      </c>
      <c r="B1718" s="5" t="s">
        <v>699</v>
      </c>
      <c r="C1718" s="77" t="s">
        <v>22</v>
      </c>
      <c r="D1718" s="77" t="s">
        <v>700</v>
      </c>
      <c r="E1718" s="263" t="s">
        <v>678</v>
      </c>
      <c r="F1718" s="263"/>
      <c r="G1718" s="6" t="s">
        <v>234</v>
      </c>
      <c r="H1718" s="7">
        <v>1</v>
      </c>
      <c r="I1718" s="8"/>
      <c r="J1718" s="8">
        <f>SUM(J1719:J1721)</f>
        <v>109.39</v>
      </c>
    </row>
    <row r="1719" spans="1:10" ht="25.5" x14ac:dyDescent="0.2">
      <c r="A1719" s="78" t="s">
        <v>20</v>
      </c>
      <c r="B1719" s="9" t="s">
        <v>974</v>
      </c>
      <c r="C1719" s="78" t="s">
        <v>22</v>
      </c>
      <c r="D1719" s="78" t="s">
        <v>975</v>
      </c>
      <c r="E1719" s="261" t="s">
        <v>24</v>
      </c>
      <c r="F1719" s="261"/>
      <c r="G1719" s="10" t="s">
        <v>25</v>
      </c>
      <c r="H1719" s="11">
        <v>1.002</v>
      </c>
      <c r="I1719" s="12">
        <v>26.46</v>
      </c>
      <c r="J1719" s="12">
        <f t="shared" ref="J1719:J1721" si="182">TRUNC(H1719*I1719,2)</f>
        <v>26.51</v>
      </c>
    </row>
    <row r="1720" spans="1:10" ht="25.5" x14ac:dyDescent="0.2">
      <c r="A1720" s="78" t="s">
        <v>20</v>
      </c>
      <c r="B1720" s="9" t="s">
        <v>74</v>
      </c>
      <c r="C1720" s="78" t="s">
        <v>22</v>
      </c>
      <c r="D1720" s="78" t="s">
        <v>75</v>
      </c>
      <c r="E1720" s="261" t="s">
        <v>24</v>
      </c>
      <c r="F1720" s="261"/>
      <c r="G1720" s="10" t="s">
        <v>25</v>
      </c>
      <c r="H1720" s="11">
        <v>0.501</v>
      </c>
      <c r="I1720" s="12">
        <v>19.920000000000002</v>
      </c>
      <c r="J1720" s="12">
        <f t="shared" si="182"/>
        <v>9.9700000000000006</v>
      </c>
    </row>
    <row r="1721" spans="1:10" ht="51.75" thickBot="1" x14ac:dyDescent="0.25">
      <c r="A1721" s="75" t="s">
        <v>38</v>
      </c>
      <c r="B1721" s="14" t="s">
        <v>1399</v>
      </c>
      <c r="C1721" s="75" t="s">
        <v>22</v>
      </c>
      <c r="D1721" s="75" t="s">
        <v>1400</v>
      </c>
      <c r="E1721" s="265" t="s">
        <v>84</v>
      </c>
      <c r="F1721" s="265"/>
      <c r="G1721" s="15" t="s">
        <v>537</v>
      </c>
      <c r="H1721" s="16">
        <v>1</v>
      </c>
      <c r="I1721" s="17">
        <v>72.91</v>
      </c>
      <c r="J1721" s="17">
        <f t="shared" si="182"/>
        <v>72.91</v>
      </c>
    </row>
    <row r="1722" spans="1:10" ht="15" thickTop="1" x14ac:dyDescent="0.2">
      <c r="A1722" s="13"/>
      <c r="B1722" s="13"/>
      <c r="C1722" s="13"/>
      <c r="D1722" s="13"/>
      <c r="E1722" s="13"/>
      <c r="F1722" s="13"/>
      <c r="G1722" s="13"/>
      <c r="H1722" s="13"/>
      <c r="I1722" s="13"/>
      <c r="J1722" s="13"/>
    </row>
    <row r="1723" spans="1:10" ht="15" x14ac:dyDescent="0.2">
      <c r="A1723" s="76"/>
      <c r="B1723" s="79" t="s">
        <v>9</v>
      </c>
      <c r="C1723" s="76" t="s">
        <v>10</v>
      </c>
      <c r="D1723" s="76" t="s">
        <v>11</v>
      </c>
      <c r="E1723" s="262" t="s">
        <v>12</v>
      </c>
      <c r="F1723" s="262"/>
      <c r="G1723" s="80" t="s">
        <v>13</v>
      </c>
      <c r="H1723" s="79" t="s">
        <v>14</v>
      </c>
      <c r="I1723" s="79" t="s">
        <v>1550</v>
      </c>
      <c r="J1723" s="79" t="s">
        <v>1551</v>
      </c>
    </row>
    <row r="1724" spans="1:10" ht="25.5" x14ac:dyDescent="0.2">
      <c r="A1724" s="77" t="s">
        <v>15</v>
      </c>
      <c r="B1724" s="5" t="s">
        <v>1401</v>
      </c>
      <c r="C1724" s="77" t="s">
        <v>70</v>
      </c>
      <c r="D1724" s="77" t="s">
        <v>1402</v>
      </c>
      <c r="E1724" s="263" t="s">
        <v>214</v>
      </c>
      <c r="F1724" s="263"/>
      <c r="G1724" s="6" t="s">
        <v>97</v>
      </c>
      <c r="H1724" s="7">
        <v>1</v>
      </c>
      <c r="I1724" s="8"/>
      <c r="J1724" s="8">
        <f>SUM(J1725:J1736)</f>
        <v>47.469999999999992</v>
      </c>
    </row>
    <row r="1725" spans="1:10" ht="25.5" x14ac:dyDescent="0.2">
      <c r="A1725" s="78" t="s">
        <v>20</v>
      </c>
      <c r="B1725" s="9" t="s">
        <v>277</v>
      </c>
      <c r="C1725" s="78" t="s">
        <v>70</v>
      </c>
      <c r="D1725" s="78" t="s">
        <v>278</v>
      </c>
      <c r="E1725" s="261" t="s">
        <v>275</v>
      </c>
      <c r="F1725" s="261"/>
      <c r="G1725" s="10" t="s">
        <v>276</v>
      </c>
      <c r="H1725" s="11">
        <v>0.21299999999999999</v>
      </c>
      <c r="I1725" s="12">
        <v>3.63</v>
      </c>
      <c r="J1725" s="12">
        <f t="shared" ref="J1725:J1736" si="183">TRUNC(H1725*I1725,2)</f>
        <v>0.77</v>
      </c>
    </row>
    <row r="1726" spans="1:10" ht="25.5" x14ac:dyDescent="0.2">
      <c r="A1726" s="78" t="s">
        <v>20</v>
      </c>
      <c r="B1726" s="9" t="s">
        <v>459</v>
      </c>
      <c r="C1726" s="78" t="s">
        <v>70</v>
      </c>
      <c r="D1726" s="78" t="s">
        <v>460</v>
      </c>
      <c r="E1726" s="261" t="s">
        <v>275</v>
      </c>
      <c r="F1726" s="261"/>
      <c r="G1726" s="10" t="s">
        <v>276</v>
      </c>
      <c r="H1726" s="11">
        <v>0.85299999999999998</v>
      </c>
      <c r="I1726" s="12">
        <v>3.55</v>
      </c>
      <c r="J1726" s="12">
        <f t="shared" si="183"/>
        <v>3.02</v>
      </c>
    </row>
    <row r="1727" spans="1:10" x14ac:dyDescent="0.2">
      <c r="A1727" s="75" t="s">
        <v>38</v>
      </c>
      <c r="B1727" s="14" t="s">
        <v>461</v>
      </c>
      <c r="C1727" s="75" t="s">
        <v>70</v>
      </c>
      <c r="D1727" s="75" t="s">
        <v>462</v>
      </c>
      <c r="E1727" s="265" t="s">
        <v>84</v>
      </c>
      <c r="F1727" s="265"/>
      <c r="G1727" s="15" t="s">
        <v>73</v>
      </c>
      <c r="H1727" s="16">
        <v>0.61299999999999999</v>
      </c>
      <c r="I1727" s="17">
        <v>10.130000000000001</v>
      </c>
      <c r="J1727" s="17">
        <f t="shared" si="183"/>
        <v>6.2</v>
      </c>
    </row>
    <row r="1728" spans="1:10" ht="25.5" x14ac:dyDescent="0.2">
      <c r="A1728" s="75" t="s">
        <v>38</v>
      </c>
      <c r="B1728" s="14" t="s">
        <v>485</v>
      </c>
      <c r="C1728" s="75" t="s">
        <v>22</v>
      </c>
      <c r="D1728" s="75" t="s">
        <v>486</v>
      </c>
      <c r="E1728" s="265" t="s">
        <v>84</v>
      </c>
      <c r="F1728" s="265"/>
      <c r="G1728" s="15" t="s">
        <v>85</v>
      </c>
      <c r="H1728" s="16">
        <v>0.15</v>
      </c>
      <c r="I1728" s="17">
        <v>27.35</v>
      </c>
      <c r="J1728" s="17">
        <f t="shared" si="183"/>
        <v>4.0999999999999996</v>
      </c>
    </row>
    <row r="1729" spans="1:10" x14ac:dyDescent="0.2">
      <c r="A1729" s="75" t="s">
        <v>38</v>
      </c>
      <c r="B1729" s="14" t="s">
        <v>463</v>
      </c>
      <c r="C1729" s="75" t="s">
        <v>22</v>
      </c>
      <c r="D1729" s="75" t="s">
        <v>464</v>
      </c>
      <c r="E1729" s="265" t="s">
        <v>124</v>
      </c>
      <c r="F1729" s="265"/>
      <c r="G1729" s="15" t="s">
        <v>25</v>
      </c>
      <c r="H1729" s="16">
        <v>0.85299999999999998</v>
      </c>
      <c r="I1729" s="17">
        <v>19.579999999999998</v>
      </c>
      <c r="J1729" s="17">
        <f t="shared" si="183"/>
        <v>16.7</v>
      </c>
    </row>
    <row r="1730" spans="1:10" ht="38.25" x14ac:dyDescent="0.2">
      <c r="A1730" s="75" t="s">
        <v>38</v>
      </c>
      <c r="B1730" s="14" t="s">
        <v>487</v>
      </c>
      <c r="C1730" s="75" t="s">
        <v>22</v>
      </c>
      <c r="D1730" s="75" t="s">
        <v>488</v>
      </c>
      <c r="E1730" s="265" t="s">
        <v>84</v>
      </c>
      <c r="F1730" s="265"/>
      <c r="G1730" s="15" t="s">
        <v>97</v>
      </c>
      <c r="H1730" s="16">
        <v>0.11700000000000001</v>
      </c>
      <c r="I1730" s="17">
        <v>63.95</v>
      </c>
      <c r="J1730" s="17">
        <f t="shared" si="183"/>
        <v>7.48</v>
      </c>
    </row>
    <row r="1731" spans="1:10" ht="25.5" x14ac:dyDescent="0.2">
      <c r="A1731" s="75" t="s">
        <v>38</v>
      </c>
      <c r="B1731" s="14" t="s">
        <v>215</v>
      </c>
      <c r="C1731" s="75" t="s">
        <v>22</v>
      </c>
      <c r="D1731" s="75" t="s">
        <v>216</v>
      </c>
      <c r="E1731" s="265" t="s">
        <v>84</v>
      </c>
      <c r="F1731" s="265"/>
      <c r="G1731" s="15" t="s">
        <v>217</v>
      </c>
      <c r="H1731" s="16">
        <v>0.02</v>
      </c>
      <c r="I1731" s="17">
        <v>6.08</v>
      </c>
      <c r="J1731" s="17">
        <f t="shared" si="183"/>
        <v>0.12</v>
      </c>
    </row>
    <row r="1732" spans="1:10" x14ac:dyDescent="0.2">
      <c r="A1732" s="75" t="s">
        <v>38</v>
      </c>
      <c r="B1732" s="14" t="s">
        <v>489</v>
      </c>
      <c r="C1732" s="75" t="s">
        <v>22</v>
      </c>
      <c r="D1732" s="75" t="s">
        <v>490</v>
      </c>
      <c r="E1732" s="265" t="s">
        <v>84</v>
      </c>
      <c r="F1732" s="265"/>
      <c r="G1732" s="15" t="s">
        <v>85</v>
      </c>
      <c r="H1732" s="16">
        <v>2.5000000000000001E-2</v>
      </c>
      <c r="I1732" s="17">
        <v>19.53</v>
      </c>
      <c r="J1732" s="17">
        <f t="shared" si="183"/>
        <v>0.48</v>
      </c>
    </row>
    <row r="1733" spans="1:10" x14ac:dyDescent="0.2">
      <c r="A1733" s="75" t="s">
        <v>38</v>
      </c>
      <c r="B1733" s="14" t="s">
        <v>491</v>
      </c>
      <c r="C1733" s="75" t="s">
        <v>22</v>
      </c>
      <c r="D1733" s="75" t="s">
        <v>492</v>
      </c>
      <c r="E1733" s="265" t="s">
        <v>84</v>
      </c>
      <c r="F1733" s="265"/>
      <c r="G1733" s="15" t="s">
        <v>85</v>
      </c>
      <c r="H1733" s="16">
        <v>0.1</v>
      </c>
      <c r="I1733" s="17">
        <v>19.91</v>
      </c>
      <c r="J1733" s="17">
        <f t="shared" si="183"/>
        <v>1.99</v>
      </c>
    </row>
    <row r="1734" spans="1:10" ht="25.5" x14ac:dyDescent="0.2">
      <c r="A1734" s="75" t="s">
        <v>38</v>
      </c>
      <c r="B1734" s="14" t="s">
        <v>218</v>
      </c>
      <c r="C1734" s="75" t="s">
        <v>22</v>
      </c>
      <c r="D1734" s="75" t="s">
        <v>219</v>
      </c>
      <c r="E1734" s="265" t="s">
        <v>84</v>
      </c>
      <c r="F1734" s="265"/>
      <c r="G1734" s="15" t="s">
        <v>90</v>
      </c>
      <c r="H1734" s="16">
        <v>0.54400000000000004</v>
      </c>
      <c r="I1734" s="17">
        <v>4.82</v>
      </c>
      <c r="J1734" s="17">
        <f t="shared" si="183"/>
        <v>2.62</v>
      </c>
    </row>
    <row r="1735" spans="1:10" x14ac:dyDescent="0.2">
      <c r="A1735" s="75" t="s">
        <v>38</v>
      </c>
      <c r="B1735" s="14" t="s">
        <v>283</v>
      </c>
      <c r="C1735" s="75" t="s">
        <v>22</v>
      </c>
      <c r="D1735" s="75" t="s">
        <v>284</v>
      </c>
      <c r="E1735" s="265" t="s">
        <v>124</v>
      </c>
      <c r="F1735" s="265"/>
      <c r="G1735" s="15" t="s">
        <v>25</v>
      </c>
      <c r="H1735" s="16">
        <v>0.21299999999999999</v>
      </c>
      <c r="I1735" s="17">
        <v>12.11</v>
      </c>
      <c r="J1735" s="17">
        <f t="shared" si="183"/>
        <v>2.57</v>
      </c>
    </row>
    <row r="1736" spans="1:10" ht="26.25" thickBot="1" x14ac:dyDescent="0.25">
      <c r="A1736" s="75" t="s">
        <v>38</v>
      </c>
      <c r="B1736" s="14" t="s">
        <v>493</v>
      </c>
      <c r="C1736" s="75" t="s">
        <v>22</v>
      </c>
      <c r="D1736" s="75" t="s">
        <v>494</v>
      </c>
      <c r="E1736" s="265" t="s">
        <v>84</v>
      </c>
      <c r="F1736" s="265"/>
      <c r="G1736" s="15" t="s">
        <v>90</v>
      </c>
      <c r="H1736" s="16">
        <v>6.0999999999999999E-2</v>
      </c>
      <c r="I1736" s="17">
        <v>23.3</v>
      </c>
      <c r="J1736" s="17">
        <f t="shared" si="183"/>
        <v>1.42</v>
      </c>
    </row>
    <row r="1737" spans="1:10" ht="15" thickTop="1" x14ac:dyDescent="0.2">
      <c r="A1737" s="13"/>
      <c r="B1737" s="13"/>
      <c r="C1737" s="13"/>
      <c r="D1737" s="13"/>
      <c r="E1737" s="13"/>
      <c r="F1737" s="13"/>
      <c r="G1737" s="13"/>
      <c r="H1737" s="13"/>
      <c r="I1737" s="13"/>
      <c r="J1737" s="13"/>
    </row>
    <row r="1738" spans="1:10" ht="15" x14ac:dyDescent="0.2">
      <c r="A1738" s="76"/>
      <c r="B1738" s="79" t="s">
        <v>9</v>
      </c>
      <c r="C1738" s="76" t="s">
        <v>10</v>
      </c>
      <c r="D1738" s="76" t="s">
        <v>11</v>
      </c>
      <c r="E1738" s="262" t="s">
        <v>12</v>
      </c>
      <c r="F1738" s="262"/>
      <c r="G1738" s="80" t="s">
        <v>13</v>
      </c>
      <c r="H1738" s="79" t="s">
        <v>14</v>
      </c>
      <c r="I1738" s="79" t="s">
        <v>1550</v>
      </c>
      <c r="J1738" s="79" t="s">
        <v>1551</v>
      </c>
    </row>
    <row r="1739" spans="1:10" ht="38.25" x14ac:dyDescent="0.2">
      <c r="A1739" s="77" t="s">
        <v>15</v>
      </c>
      <c r="B1739" s="5" t="s">
        <v>554</v>
      </c>
      <c r="C1739" s="77" t="s">
        <v>22</v>
      </c>
      <c r="D1739" s="77" t="s">
        <v>555</v>
      </c>
      <c r="E1739" s="263" t="s">
        <v>195</v>
      </c>
      <c r="F1739" s="263"/>
      <c r="G1739" s="6" t="s">
        <v>133</v>
      </c>
      <c r="H1739" s="7">
        <v>1</v>
      </c>
      <c r="I1739" s="8"/>
      <c r="J1739" s="8">
        <f>SUM(J1740:J1747)</f>
        <v>557.71</v>
      </c>
    </row>
    <row r="1740" spans="1:10" ht="38.25" x14ac:dyDescent="0.2">
      <c r="A1740" s="78" t="s">
        <v>20</v>
      </c>
      <c r="B1740" s="9" t="s">
        <v>240</v>
      </c>
      <c r="C1740" s="78" t="s">
        <v>22</v>
      </c>
      <c r="D1740" s="78" t="s">
        <v>241</v>
      </c>
      <c r="E1740" s="261" t="s">
        <v>110</v>
      </c>
      <c r="F1740" s="261"/>
      <c r="G1740" s="10" t="s">
        <v>111</v>
      </c>
      <c r="H1740" s="11">
        <v>1.1137999999999999</v>
      </c>
      <c r="I1740" s="12">
        <v>1.84</v>
      </c>
      <c r="J1740" s="12">
        <f t="shared" ref="J1740:J1747" si="184">TRUNC(H1740*I1740,2)</f>
        <v>2.04</v>
      </c>
    </row>
    <row r="1741" spans="1:10" ht="38.25" x14ac:dyDescent="0.2">
      <c r="A1741" s="78" t="s">
        <v>20</v>
      </c>
      <c r="B1741" s="9" t="s">
        <v>242</v>
      </c>
      <c r="C1741" s="78" t="s">
        <v>22</v>
      </c>
      <c r="D1741" s="78" t="s">
        <v>243</v>
      </c>
      <c r="E1741" s="261" t="s">
        <v>110</v>
      </c>
      <c r="F1741" s="261"/>
      <c r="G1741" s="10" t="s">
        <v>114</v>
      </c>
      <c r="H1741" s="11">
        <v>0.49309999999999998</v>
      </c>
      <c r="I1741" s="12">
        <v>0.37</v>
      </c>
      <c r="J1741" s="12">
        <f t="shared" si="184"/>
        <v>0.18</v>
      </c>
    </row>
    <row r="1742" spans="1:10" ht="25.5" x14ac:dyDescent="0.2">
      <c r="A1742" s="78" t="s">
        <v>20</v>
      </c>
      <c r="B1742" s="9" t="s">
        <v>74</v>
      </c>
      <c r="C1742" s="78" t="s">
        <v>22</v>
      </c>
      <c r="D1742" s="78" t="s">
        <v>75</v>
      </c>
      <c r="E1742" s="261" t="s">
        <v>24</v>
      </c>
      <c r="F1742" s="261"/>
      <c r="G1742" s="10" t="s">
        <v>25</v>
      </c>
      <c r="H1742" s="11">
        <v>2.5491999999999999</v>
      </c>
      <c r="I1742" s="12">
        <v>19.920000000000002</v>
      </c>
      <c r="J1742" s="12">
        <f t="shared" si="184"/>
        <v>50.78</v>
      </c>
    </row>
    <row r="1743" spans="1:10" ht="25.5" x14ac:dyDescent="0.2">
      <c r="A1743" s="78" t="s">
        <v>20</v>
      </c>
      <c r="B1743" s="9" t="s">
        <v>244</v>
      </c>
      <c r="C1743" s="78" t="s">
        <v>22</v>
      </c>
      <c r="D1743" s="78" t="s">
        <v>245</v>
      </c>
      <c r="E1743" s="261" t="s">
        <v>24</v>
      </c>
      <c r="F1743" s="261"/>
      <c r="G1743" s="10" t="s">
        <v>25</v>
      </c>
      <c r="H1743" s="11">
        <v>1.6069</v>
      </c>
      <c r="I1743" s="12">
        <v>25.64</v>
      </c>
      <c r="J1743" s="12">
        <f t="shared" si="184"/>
        <v>41.2</v>
      </c>
    </row>
    <row r="1744" spans="1:10" ht="25.5" x14ac:dyDescent="0.2">
      <c r="A1744" s="75" t="s">
        <v>38</v>
      </c>
      <c r="B1744" s="14" t="s">
        <v>202</v>
      </c>
      <c r="C1744" s="75" t="s">
        <v>22</v>
      </c>
      <c r="D1744" s="75" t="s">
        <v>203</v>
      </c>
      <c r="E1744" s="265" t="s">
        <v>84</v>
      </c>
      <c r="F1744" s="265"/>
      <c r="G1744" s="15" t="s">
        <v>133</v>
      </c>
      <c r="H1744" s="16">
        <v>0.63019999999999998</v>
      </c>
      <c r="I1744" s="17">
        <v>101.3</v>
      </c>
      <c r="J1744" s="17">
        <f t="shared" si="184"/>
        <v>63.83</v>
      </c>
    </row>
    <row r="1745" spans="1:10" x14ac:dyDescent="0.2">
      <c r="A1745" s="75" t="s">
        <v>38</v>
      </c>
      <c r="B1745" s="14" t="s">
        <v>986</v>
      </c>
      <c r="C1745" s="75" t="s">
        <v>22</v>
      </c>
      <c r="D1745" s="75" t="s">
        <v>987</v>
      </c>
      <c r="E1745" s="265" t="s">
        <v>84</v>
      </c>
      <c r="F1745" s="265"/>
      <c r="G1745" s="15" t="s">
        <v>85</v>
      </c>
      <c r="H1745" s="16">
        <v>15.125500000000001</v>
      </c>
      <c r="I1745" s="17">
        <v>1.18</v>
      </c>
      <c r="J1745" s="17">
        <f t="shared" si="184"/>
        <v>17.84</v>
      </c>
    </row>
    <row r="1746" spans="1:10" x14ac:dyDescent="0.2">
      <c r="A1746" s="75" t="s">
        <v>38</v>
      </c>
      <c r="B1746" s="14" t="s">
        <v>204</v>
      </c>
      <c r="C1746" s="75" t="s">
        <v>22</v>
      </c>
      <c r="D1746" s="75" t="s">
        <v>205</v>
      </c>
      <c r="E1746" s="265" t="s">
        <v>84</v>
      </c>
      <c r="F1746" s="265"/>
      <c r="G1746" s="15" t="s">
        <v>85</v>
      </c>
      <c r="H1746" s="16">
        <v>420.15269999999998</v>
      </c>
      <c r="I1746" s="17">
        <v>0.76</v>
      </c>
      <c r="J1746" s="17">
        <f t="shared" si="184"/>
        <v>319.31</v>
      </c>
    </row>
    <row r="1747" spans="1:10" ht="26.25" thickBot="1" x14ac:dyDescent="0.25">
      <c r="A1747" s="75" t="s">
        <v>38</v>
      </c>
      <c r="B1747" s="14" t="s">
        <v>1403</v>
      </c>
      <c r="C1747" s="75" t="s">
        <v>22</v>
      </c>
      <c r="D1747" s="75" t="s">
        <v>1404</v>
      </c>
      <c r="E1747" s="265" t="s">
        <v>84</v>
      </c>
      <c r="F1747" s="265"/>
      <c r="G1747" s="15" t="s">
        <v>133</v>
      </c>
      <c r="H1747" s="16">
        <v>0.58819999999999995</v>
      </c>
      <c r="I1747" s="17">
        <v>106.32</v>
      </c>
      <c r="J1747" s="17">
        <f t="shared" si="184"/>
        <v>62.53</v>
      </c>
    </row>
    <row r="1748" spans="1:10" ht="15" thickTop="1" x14ac:dyDescent="0.2">
      <c r="A1748" s="13"/>
      <c r="B1748" s="13"/>
      <c r="C1748" s="13"/>
      <c r="D1748" s="13"/>
      <c r="E1748" s="13"/>
      <c r="F1748" s="13"/>
      <c r="G1748" s="13"/>
      <c r="H1748" s="13"/>
      <c r="I1748" s="13"/>
      <c r="J1748" s="13"/>
    </row>
    <row r="1749" spans="1:10" ht="15" x14ac:dyDescent="0.2">
      <c r="A1749" s="76"/>
      <c r="B1749" s="79" t="s">
        <v>9</v>
      </c>
      <c r="C1749" s="76" t="s">
        <v>10</v>
      </c>
      <c r="D1749" s="76" t="s">
        <v>11</v>
      </c>
      <c r="E1749" s="262" t="s">
        <v>12</v>
      </c>
      <c r="F1749" s="262"/>
      <c r="G1749" s="80" t="s">
        <v>13</v>
      </c>
      <c r="H1749" s="79" t="s">
        <v>14</v>
      </c>
      <c r="I1749" s="79" t="s">
        <v>1550</v>
      </c>
      <c r="J1749" s="79" t="s">
        <v>1551</v>
      </c>
    </row>
    <row r="1750" spans="1:10" ht="51" x14ac:dyDescent="0.2">
      <c r="A1750" s="77" t="s">
        <v>15</v>
      </c>
      <c r="B1750" s="5" t="s">
        <v>385</v>
      </c>
      <c r="C1750" s="77" t="s">
        <v>22</v>
      </c>
      <c r="D1750" s="77" t="s">
        <v>386</v>
      </c>
      <c r="E1750" s="263" t="s">
        <v>110</v>
      </c>
      <c r="F1750" s="263"/>
      <c r="G1750" s="6" t="s">
        <v>111</v>
      </c>
      <c r="H1750" s="7">
        <v>1</v>
      </c>
      <c r="I1750" s="8"/>
      <c r="J1750" s="8">
        <f>SUM(J1751:J1756)</f>
        <v>278.11</v>
      </c>
    </row>
    <row r="1751" spans="1:10" ht="51" x14ac:dyDescent="0.2">
      <c r="A1751" s="78" t="s">
        <v>20</v>
      </c>
      <c r="B1751" s="9" t="s">
        <v>1405</v>
      </c>
      <c r="C1751" s="78" t="s">
        <v>22</v>
      </c>
      <c r="D1751" s="78" t="s">
        <v>1406</v>
      </c>
      <c r="E1751" s="261" t="s">
        <v>110</v>
      </c>
      <c r="F1751" s="261"/>
      <c r="G1751" s="10" t="s">
        <v>25</v>
      </c>
      <c r="H1751" s="11">
        <v>1</v>
      </c>
      <c r="I1751" s="12">
        <v>21.26</v>
      </c>
      <c r="J1751" s="12">
        <f t="shared" ref="J1751:J1756" si="185">TRUNC(H1751*I1751,2)</f>
        <v>21.26</v>
      </c>
    </row>
    <row r="1752" spans="1:10" ht="51" x14ac:dyDescent="0.2">
      <c r="A1752" s="78" t="s">
        <v>20</v>
      </c>
      <c r="B1752" s="9" t="s">
        <v>1407</v>
      </c>
      <c r="C1752" s="78" t="s">
        <v>22</v>
      </c>
      <c r="D1752" s="78" t="s">
        <v>1408</v>
      </c>
      <c r="E1752" s="261" t="s">
        <v>110</v>
      </c>
      <c r="F1752" s="261"/>
      <c r="G1752" s="10" t="s">
        <v>25</v>
      </c>
      <c r="H1752" s="11">
        <v>1</v>
      </c>
      <c r="I1752" s="12">
        <v>4.07</v>
      </c>
      <c r="J1752" s="12">
        <f t="shared" si="185"/>
        <v>4.07</v>
      </c>
    </row>
    <row r="1753" spans="1:10" ht="51" x14ac:dyDescent="0.2">
      <c r="A1753" s="78" t="s">
        <v>20</v>
      </c>
      <c r="B1753" s="9" t="s">
        <v>1409</v>
      </c>
      <c r="C1753" s="78" t="s">
        <v>22</v>
      </c>
      <c r="D1753" s="78" t="s">
        <v>1410</v>
      </c>
      <c r="E1753" s="261" t="s">
        <v>110</v>
      </c>
      <c r="F1753" s="261"/>
      <c r="G1753" s="10" t="s">
        <v>25</v>
      </c>
      <c r="H1753" s="11">
        <v>1</v>
      </c>
      <c r="I1753" s="12">
        <v>3.22</v>
      </c>
      <c r="J1753" s="12">
        <f t="shared" si="185"/>
        <v>3.22</v>
      </c>
    </row>
    <row r="1754" spans="1:10" ht="51" x14ac:dyDescent="0.2">
      <c r="A1754" s="78" t="s">
        <v>20</v>
      </c>
      <c r="B1754" s="9" t="s">
        <v>1411</v>
      </c>
      <c r="C1754" s="78" t="s">
        <v>22</v>
      </c>
      <c r="D1754" s="78" t="s">
        <v>1412</v>
      </c>
      <c r="E1754" s="261" t="s">
        <v>110</v>
      </c>
      <c r="F1754" s="261"/>
      <c r="G1754" s="10" t="s">
        <v>25</v>
      </c>
      <c r="H1754" s="11">
        <v>1</v>
      </c>
      <c r="I1754" s="12">
        <v>36.76</v>
      </c>
      <c r="J1754" s="12">
        <f t="shared" si="185"/>
        <v>36.76</v>
      </c>
    </row>
    <row r="1755" spans="1:10" ht="51" x14ac:dyDescent="0.2">
      <c r="A1755" s="78" t="s">
        <v>20</v>
      </c>
      <c r="B1755" s="9" t="s">
        <v>1413</v>
      </c>
      <c r="C1755" s="78" t="s">
        <v>22</v>
      </c>
      <c r="D1755" s="78" t="s">
        <v>1414</v>
      </c>
      <c r="E1755" s="261" t="s">
        <v>110</v>
      </c>
      <c r="F1755" s="261"/>
      <c r="G1755" s="10" t="s">
        <v>25</v>
      </c>
      <c r="H1755" s="11">
        <v>1</v>
      </c>
      <c r="I1755" s="12">
        <v>179.72</v>
      </c>
      <c r="J1755" s="12">
        <f t="shared" si="185"/>
        <v>179.72</v>
      </c>
    </row>
    <row r="1756" spans="1:10" ht="26.25" thickBot="1" x14ac:dyDescent="0.25">
      <c r="A1756" s="78" t="s">
        <v>20</v>
      </c>
      <c r="B1756" s="9" t="s">
        <v>1415</v>
      </c>
      <c r="C1756" s="78" t="s">
        <v>22</v>
      </c>
      <c r="D1756" s="78" t="s">
        <v>1416</v>
      </c>
      <c r="E1756" s="261" t="s">
        <v>24</v>
      </c>
      <c r="F1756" s="261"/>
      <c r="G1756" s="10" t="s">
        <v>25</v>
      </c>
      <c r="H1756" s="11">
        <v>1</v>
      </c>
      <c r="I1756" s="12">
        <v>33.08</v>
      </c>
      <c r="J1756" s="12">
        <f t="shared" si="185"/>
        <v>33.08</v>
      </c>
    </row>
    <row r="1757" spans="1:10" ht="15" thickTop="1" x14ac:dyDescent="0.2">
      <c r="A1757" s="13"/>
      <c r="B1757" s="13"/>
      <c r="C1757" s="13"/>
      <c r="D1757" s="13"/>
      <c r="E1757" s="13"/>
      <c r="F1757" s="13"/>
      <c r="G1757" s="13"/>
      <c r="H1757" s="13"/>
      <c r="I1757" s="13"/>
      <c r="J1757" s="13"/>
    </row>
    <row r="1758" spans="1:10" ht="15" x14ac:dyDescent="0.2">
      <c r="A1758" s="76"/>
      <c r="B1758" s="79" t="s">
        <v>9</v>
      </c>
      <c r="C1758" s="76" t="s">
        <v>10</v>
      </c>
      <c r="D1758" s="76" t="s">
        <v>11</v>
      </c>
      <c r="E1758" s="262" t="s">
        <v>12</v>
      </c>
      <c r="F1758" s="262"/>
      <c r="G1758" s="80" t="s">
        <v>13</v>
      </c>
      <c r="H1758" s="79" t="s">
        <v>14</v>
      </c>
      <c r="I1758" s="79" t="s">
        <v>1550</v>
      </c>
      <c r="J1758" s="79" t="s">
        <v>1551</v>
      </c>
    </row>
    <row r="1759" spans="1:10" ht="51" x14ac:dyDescent="0.2">
      <c r="A1759" s="77" t="s">
        <v>15</v>
      </c>
      <c r="B1759" s="5" t="s">
        <v>1405</v>
      </c>
      <c r="C1759" s="77" t="s">
        <v>22</v>
      </c>
      <c r="D1759" s="77" t="s">
        <v>1406</v>
      </c>
      <c r="E1759" s="263" t="s">
        <v>110</v>
      </c>
      <c r="F1759" s="263"/>
      <c r="G1759" s="6" t="s">
        <v>25</v>
      </c>
      <c r="H1759" s="7">
        <v>1</v>
      </c>
      <c r="I1759" s="8"/>
      <c r="J1759" s="8">
        <f>SUM(J1760:J1761)</f>
        <v>21.259999999999998</v>
      </c>
    </row>
    <row r="1760" spans="1:10" ht="38.25" x14ac:dyDescent="0.2">
      <c r="A1760" s="75" t="s">
        <v>38</v>
      </c>
      <c r="B1760" s="14" t="s">
        <v>1417</v>
      </c>
      <c r="C1760" s="75" t="s">
        <v>22</v>
      </c>
      <c r="D1760" s="75" t="s">
        <v>1418</v>
      </c>
      <c r="E1760" s="265" t="s">
        <v>41</v>
      </c>
      <c r="F1760" s="265"/>
      <c r="G1760" s="15" t="s">
        <v>234</v>
      </c>
      <c r="H1760" s="16">
        <v>3.43E-5</v>
      </c>
      <c r="I1760" s="17">
        <v>474590.9</v>
      </c>
      <c r="J1760" s="17">
        <f t="shared" ref="J1760:J1761" si="186">TRUNC(H1760*I1760,2)</f>
        <v>16.27</v>
      </c>
    </row>
    <row r="1761" spans="1:10" ht="51.75" thickBot="1" x14ac:dyDescent="0.25">
      <c r="A1761" s="75" t="s">
        <v>38</v>
      </c>
      <c r="B1761" s="14" t="s">
        <v>1419</v>
      </c>
      <c r="C1761" s="75" t="s">
        <v>22</v>
      </c>
      <c r="D1761" s="75" t="s">
        <v>1420</v>
      </c>
      <c r="E1761" s="265" t="s">
        <v>41</v>
      </c>
      <c r="F1761" s="265"/>
      <c r="G1761" s="15" t="s">
        <v>234</v>
      </c>
      <c r="H1761" s="16">
        <v>5.5099999999999998E-5</v>
      </c>
      <c r="I1761" s="17">
        <v>90715.62</v>
      </c>
      <c r="J1761" s="17">
        <f t="shared" si="186"/>
        <v>4.99</v>
      </c>
    </row>
    <row r="1762" spans="1:10" ht="15" thickTop="1" x14ac:dyDescent="0.2">
      <c r="A1762" s="13"/>
      <c r="B1762" s="13"/>
      <c r="C1762" s="13"/>
      <c r="D1762" s="13"/>
      <c r="E1762" s="13"/>
      <c r="F1762" s="13"/>
      <c r="G1762" s="13"/>
      <c r="H1762" s="13"/>
      <c r="I1762" s="13"/>
      <c r="J1762" s="13"/>
    </row>
    <row r="1763" spans="1:10" ht="15" x14ac:dyDescent="0.2">
      <c r="A1763" s="76"/>
      <c r="B1763" s="79" t="s">
        <v>9</v>
      </c>
      <c r="C1763" s="76" t="s">
        <v>10</v>
      </c>
      <c r="D1763" s="76" t="s">
        <v>11</v>
      </c>
      <c r="E1763" s="262" t="s">
        <v>12</v>
      </c>
      <c r="F1763" s="262"/>
      <c r="G1763" s="80" t="s">
        <v>13</v>
      </c>
      <c r="H1763" s="79" t="s">
        <v>14</v>
      </c>
      <c r="I1763" s="79" t="s">
        <v>1550</v>
      </c>
      <c r="J1763" s="79" t="s">
        <v>1551</v>
      </c>
    </row>
    <row r="1764" spans="1:10" ht="51" x14ac:dyDescent="0.2">
      <c r="A1764" s="77" t="s">
        <v>15</v>
      </c>
      <c r="B1764" s="5" t="s">
        <v>1407</v>
      </c>
      <c r="C1764" s="77" t="s">
        <v>22</v>
      </c>
      <c r="D1764" s="77" t="s">
        <v>1408</v>
      </c>
      <c r="E1764" s="263" t="s">
        <v>110</v>
      </c>
      <c r="F1764" s="263"/>
      <c r="G1764" s="6" t="s">
        <v>25</v>
      </c>
      <c r="H1764" s="7">
        <v>1</v>
      </c>
      <c r="I1764" s="8"/>
      <c r="J1764" s="8">
        <f>SUM(J1765:J1766)</f>
        <v>4.07</v>
      </c>
    </row>
    <row r="1765" spans="1:10" ht="38.25" x14ac:dyDescent="0.2">
      <c r="A1765" s="75" t="s">
        <v>38</v>
      </c>
      <c r="B1765" s="14" t="s">
        <v>1417</v>
      </c>
      <c r="C1765" s="75" t="s">
        <v>22</v>
      </c>
      <c r="D1765" s="75" t="s">
        <v>1418</v>
      </c>
      <c r="E1765" s="265" t="s">
        <v>41</v>
      </c>
      <c r="F1765" s="265"/>
      <c r="G1765" s="15" t="s">
        <v>234</v>
      </c>
      <c r="H1765" s="16">
        <v>7.1999999999999997E-6</v>
      </c>
      <c r="I1765" s="17">
        <v>474590.9</v>
      </c>
      <c r="J1765" s="17">
        <f t="shared" ref="J1765:J1766" si="187">TRUNC(H1765*I1765,2)</f>
        <v>3.41</v>
      </c>
    </row>
    <row r="1766" spans="1:10" ht="51.75" thickBot="1" x14ac:dyDescent="0.25">
      <c r="A1766" s="75" t="s">
        <v>38</v>
      </c>
      <c r="B1766" s="14" t="s">
        <v>1419</v>
      </c>
      <c r="C1766" s="75" t="s">
        <v>22</v>
      </c>
      <c r="D1766" s="75" t="s">
        <v>1420</v>
      </c>
      <c r="E1766" s="265" t="s">
        <v>41</v>
      </c>
      <c r="F1766" s="265"/>
      <c r="G1766" s="15" t="s">
        <v>234</v>
      </c>
      <c r="H1766" s="16">
        <v>7.3000000000000004E-6</v>
      </c>
      <c r="I1766" s="17">
        <v>90715.62</v>
      </c>
      <c r="J1766" s="17">
        <f t="shared" si="187"/>
        <v>0.66</v>
      </c>
    </row>
    <row r="1767" spans="1:10" ht="15" thickTop="1" x14ac:dyDescent="0.2">
      <c r="A1767" s="13"/>
      <c r="B1767" s="13"/>
      <c r="C1767" s="13"/>
      <c r="D1767" s="13"/>
      <c r="E1767" s="13"/>
      <c r="F1767" s="13"/>
      <c r="G1767" s="13"/>
      <c r="H1767" s="13"/>
      <c r="I1767" s="13"/>
      <c r="J1767" s="13"/>
    </row>
    <row r="1768" spans="1:10" ht="15" x14ac:dyDescent="0.2">
      <c r="A1768" s="76"/>
      <c r="B1768" s="79" t="s">
        <v>9</v>
      </c>
      <c r="C1768" s="76" t="s">
        <v>10</v>
      </c>
      <c r="D1768" s="76" t="s">
        <v>11</v>
      </c>
      <c r="E1768" s="262" t="s">
        <v>12</v>
      </c>
      <c r="F1768" s="262"/>
      <c r="G1768" s="80" t="s">
        <v>13</v>
      </c>
      <c r="H1768" s="79" t="s">
        <v>14</v>
      </c>
      <c r="I1768" s="79" t="s">
        <v>1550</v>
      </c>
      <c r="J1768" s="79" t="s">
        <v>1551</v>
      </c>
    </row>
    <row r="1769" spans="1:10" ht="51" x14ac:dyDescent="0.2">
      <c r="A1769" s="77" t="s">
        <v>15</v>
      </c>
      <c r="B1769" s="5" t="s">
        <v>1411</v>
      </c>
      <c r="C1769" s="77" t="s">
        <v>22</v>
      </c>
      <c r="D1769" s="77" t="s">
        <v>1412</v>
      </c>
      <c r="E1769" s="263" t="s">
        <v>110</v>
      </c>
      <c r="F1769" s="263"/>
      <c r="G1769" s="6" t="s">
        <v>25</v>
      </c>
      <c r="H1769" s="7">
        <v>1</v>
      </c>
      <c r="I1769" s="8"/>
      <c r="J1769" s="8">
        <f>SUM(J1770:J1771)</f>
        <v>36.760000000000005</v>
      </c>
    </row>
    <row r="1770" spans="1:10" ht="38.25" x14ac:dyDescent="0.2">
      <c r="A1770" s="75" t="s">
        <v>38</v>
      </c>
      <c r="B1770" s="14" t="s">
        <v>1417</v>
      </c>
      <c r="C1770" s="75" t="s">
        <v>22</v>
      </c>
      <c r="D1770" s="75" t="s">
        <v>1418</v>
      </c>
      <c r="E1770" s="265" t="s">
        <v>41</v>
      </c>
      <c r="F1770" s="265"/>
      <c r="G1770" s="15" t="s">
        <v>234</v>
      </c>
      <c r="H1770" s="16">
        <v>6.4300000000000004E-5</v>
      </c>
      <c r="I1770" s="17">
        <v>474590.9</v>
      </c>
      <c r="J1770" s="17">
        <f t="shared" ref="J1770:J1771" si="188">TRUNC(H1770*I1770,2)</f>
        <v>30.51</v>
      </c>
    </row>
    <row r="1771" spans="1:10" ht="51.75" thickBot="1" x14ac:dyDescent="0.25">
      <c r="A1771" s="75" t="s">
        <v>38</v>
      </c>
      <c r="B1771" s="14" t="s">
        <v>1419</v>
      </c>
      <c r="C1771" s="75" t="s">
        <v>22</v>
      </c>
      <c r="D1771" s="75" t="s">
        <v>1420</v>
      </c>
      <c r="E1771" s="265" t="s">
        <v>41</v>
      </c>
      <c r="F1771" s="265"/>
      <c r="G1771" s="15" t="s">
        <v>234</v>
      </c>
      <c r="H1771" s="16">
        <v>6.8899999999999994E-5</v>
      </c>
      <c r="I1771" s="17">
        <v>90715.62</v>
      </c>
      <c r="J1771" s="17">
        <f t="shared" si="188"/>
        <v>6.25</v>
      </c>
    </row>
    <row r="1772" spans="1:10" ht="15" thickTop="1" x14ac:dyDescent="0.2">
      <c r="A1772" s="13"/>
      <c r="B1772" s="13"/>
      <c r="C1772" s="13"/>
      <c r="D1772" s="13"/>
      <c r="E1772" s="13"/>
      <c r="F1772" s="13"/>
      <c r="G1772" s="13"/>
      <c r="H1772" s="13"/>
      <c r="I1772" s="13"/>
      <c r="J1772" s="13"/>
    </row>
    <row r="1773" spans="1:10" ht="15" x14ac:dyDescent="0.2">
      <c r="A1773" s="76"/>
      <c r="B1773" s="79" t="s">
        <v>9</v>
      </c>
      <c r="C1773" s="76" t="s">
        <v>10</v>
      </c>
      <c r="D1773" s="76" t="s">
        <v>11</v>
      </c>
      <c r="E1773" s="262" t="s">
        <v>12</v>
      </c>
      <c r="F1773" s="262"/>
      <c r="G1773" s="80" t="s">
        <v>13</v>
      </c>
      <c r="H1773" s="79" t="s">
        <v>14</v>
      </c>
      <c r="I1773" s="79" t="s">
        <v>1550</v>
      </c>
      <c r="J1773" s="79" t="s">
        <v>1551</v>
      </c>
    </row>
    <row r="1774" spans="1:10" ht="51" x14ac:dyDescent="0.2">
      <c r="A1774" s="77" t="s">
        <v>15</v>
      </c>
      <c r="B1774" s="5" t="s">
        <v>1413</v>
      </c>
      <c r="C1774" s="77" t="s">
        <v>22</v>
      </c>
      <c r="D1774" s="77" t="s">
        <v>1414</v>
      </c>
      <c r="E1774" s="263" t="s">
        <v>110</v>
      </c>
      <c r="F1774" s="263"/>
      <c r="G1774" s="6" t="s">
        <v>25</v>
      </c>
      <c r="H1774" s="7">
        <v>1</v>
      </c>
      <c r="I1774" s="8"/>
      <c r="J1774" s="8">
        <f>SUM(J1775)</f>
        <v>179.72</v>
      </c>
    </row>
    <row r="1775" spans="1:10" ht="15" thickBot="1" x14ac:dyDescent="0.25">
      <c r="A1775" s="75" t="s">
        <v>38</v>
      </c>
      <c r="B1775" s="14" t="s">
        <v>1259</v>
      </c>
      <c r="C1775" s="75" t="s">
        <v>22</v>
      </c>
      <c r="D1775" s="75" t="s">
        <v>1260</v>
      </c>
      <c r="E1775" s="265" t="s">
        <v>84</v>
      </c>
      <c r="F1775" s="265"/>
      <c r="G1775" s="15" t="s">
        <v>217</v>
      </c>
      <c r="H1775" s="16">
        <v>26.43</v>
      </c>
      <c r="I1775" s="17">
        <v>6.8</v>
      </c>
      <c r="J1775" s="17">
        <f t="shared" ref="J1775" si="189">TRUNC(H1775*I1775,2)</f>
        <v>179.72</v>
      </c>
    </row>
    <row r="1776" spans="1:10" ht="15" thickTop="1" x14ac:dyDescent="0.2">
      <c r="A1776" s="13"/>
      <c r="B1776" s="13"/>
      <c r="C1776" s="13"/>
      <c r="D1776" s="13"/>
      <c r="E1776" s="13"/>
      <c r="F1776" s="13"/>
      <c r="G1776" s="13"/>
      <c r="H1776" s="13"/>
      <c r="I1776" s="13"/>
      <c r="J1776" s="13"/>
    </row>
    <row r="1777" spans="1:10" ht="15" x14ac:dyDescent="0.2">
      <c r="A1777" s="76"/>
      <c r="B1777" s="79" t="s">
        <v>9</v>
      </c>
      <c r="C1777" s="76" t="s">
        <v>10</v>
      </c>
      <c r="D1777" s="76" t="s">
        <v>11</v>
      </c>
      <c r="E1777" s="262" t="s">
        <v>12</v>
      </c>
      <c r="F1777" s="262"/>
      <c r="G1777" s="80" t="s">
        <v>13</v>
      </c>
      <c r="H1777" s="79" t="s">
        <v>14</v>
      </c>
      <c r="I1777" s="79" t="s">
        <v>1550</v>
      </c>
      <c r="J1777" s="79" t="s">
        <v>1551</v>
      </c>
    </row>
    <row r="1778" spans="1:10" ht="51" x14ac:dyDescent="0.2">
      <c r="A1778" s="77" t="s">
        <v>15</v>
      </c>
      <c r="B1778" s="5" t="s">
        <v>1409</v>
      </c>
      <c r="C1778" s="77" t="s">
        <v>22</v>
      </c>
      <c r="D1778" s="77" t="s">
        <v>1410</v>
      </c>
      <c r="E1778" s="263" t="s">
        <v>110</v>
      </c>
      <c r="F1778" s="263"/>
      <c r="G1778" s="6" t="s">
        <v>25</v>
      </c>
      <c r="H1778" s="7">
        <v>1</v>
      </c>
      <c r="I1778" s="8"/>
      <c r="J1778" s="8">
        <f>SUM(J1779:J1780)</f>
        <v>3.22</v>
      </c>
    </row>
    <row r="1779" spans="1:10" ht="38.25" x14ac:dyDescent="0.2">
      <c r="A1779" s="75" t="s">
        <v>38</v>
      </c>
      <c r="B1779" s="14" t="s">
        <v>1417</v>
      </c>
      <c r="C1779" s="75" t="s">
        <v>22</v>
      </c>
      <c r="D1779" s="75" t="s">
        <v>1418</v>
      </c>
      <c r="E1779" s="265" t="s">
        <v>41</v>
      </c>
      <c r="F1779" s="265"/>
      <c r="G1779" s="15" t="s">
        <v>234</v>
      </c>
      <c r="H1779" s="16">
        <v>5.6999999999999996E-6</v>
      </c>
      <c r="I1779" s="17">
        <v>474590.9</v>
      </c>
      <c r="J1779" s="17">
        <f t="shared" ref="J1779:J1780" si="190">TRUNC(H1779*I1779,2)</f>
        <v>2.7</v>
      </c>
    </row>
    <row r="1780" spans="1:10" ht="51.75" thickBot="1" x14ac:dyDescent="0.25">
      <c r="A1780" s="75" t="s">
        <v>38</v>
      </c>
      <c r="B1780" s="14" t="s">
        <v>1419</v>
      </c>
      <c r="C1780" s="75" t="s">
        <v>22</v>
      </c>
      <c r="D1780" s="75" t="s">
        <v>1420</v>
      </c>
      <c r="E1780" s="265" t="s">
        <v>41</v>
      </c>
      <c r="F1780" s="265"/>
      <c r="G1780" s="15" t="s">
        <v>234</v>
      </c>
      <c r="H1780" s="16">
        <v>5.8000000000000004E-6</v>
      </c>
      <c r="I1780" s="17">
        <v>90715.62</v>
      </c>
      <c r="J1780" s="17">
        <f t="shared" si="190"/>
        <v>0.52</v>
      </c>
    </row>
    <row r="1781" spans="1:10" ht="15" thickTop="1" x14ac:dyDescent="0.2">
      <c r="A1781" s="13"/>
      <c r="B1781" s="13"/>
      <c r="C1781" s="13"/>
      <c r="D1781" s="13"/>
      <c r="E1781" s="13"/>
      <c r="F1781" s="13"/>
      <c r="G1781" s="13"/>
      <c r="H1781" s="13"/>
      <c r="I1781" s="13"/>
      <c r="J1781" s="13"/>
    </row>
    <row r="1782" spans="1:10" ht="15" x14ac:dyDescent="0.2">
      <c r="A1782" s="76"/>
      <c r="B1782" s="79" t="s">
        <v>9</v>
      </c>
      <c r="C1782" s="76" t="s">
        <v>10</v>
      </c>
      <c r="D1782" s="76" t="s">
        <v>11</v>
      </c>
      <c r="E1782" s="262" t="s">
        <v>12</v>
      </c>
      <c r="F1782" s="262"/>
      <c r="G1782" s="80" t="s">
        <v>13</v>
      </c>
      <c r="H1782" s="79" t="s">
        <v>14</v>
      </c>
      <c r="I1782" s="79" t="s">
        <v>1550</v>
      </c>
      <c r="J1782" s="79" t="s">
        <v>1551</v>
      </c>
    </row>
    <row r="1783" spans="1:10" x14ac:dyDescent="0.2">
      <c r="A1783" s="77" t="s">
        <v>15</v>
      </c>
      <c r="B1783" s="5" t="s">
        <v>1421</v>
      </c>
      <c r="C1783" s="77" t="s">
        <v>48</v>
      </c>
      <c r="D1783" s="77" t="s">
        <v>178</v>
      </c>
      <c r="E1783" s="263" t="s">
        <v>50</v>
      </c>
      <c r="F1783" s="263"/>
      <c r="G1783" s="6" t="s">
        <v>73</v>
      </c>
      <c r="H1783" s="7">
        <v>1</v>
      </c>
      <c r="I1783" s="8">
        <f>+J1793+J1796+J1799</f>
        <v>3.6492222000000005</v>
      </c>
      <c r="J1783" s="8">
        <f>+I1783</f>
        <v>3.6492222000000005</v>
      </c>
    </row>
    <row r="1784" spans="1:10" ht="15" x14ac:dyDescent="0.2">
      <c r="A1784" s="76" t="s">
        <v>123</v>
      </c>
      <c r="B1784" s="79" t="s">
        <v>9</v>
      </c>
      <c r="C1784" s="76" t="s">
        <v>10</v>
      </c>
      <c r="D1784" s="76" t="s">
        <v>124</v>
      </c>
      <c r="E1784" s="79" t="s">
        <v>54</v>
      </c>
      <c r="F1784" s="255" t="s">
        <v>125</v>
      </c>
      <c r="G1784" s="255"/>
      <c r="H1784" s="255"/>
      <c r="I1784" s="255"/>
      <c r="J1784" s="79" t="s">
        <v>57</v>
      </c>
    </row>
    <row r="1785" spans="1:10" x14ac:dyDescent="0.2">
      <c r="A1785" s="75" t="s">
        <v>38</v>
      </c>
      <c r="B1785" s="14" t="s">
        <v>1422</v>
      </c>
      <c r="C1785" s="75" t="s">
        <v>48</v>
      </c>
      <c r="D1785" s="75" t="s">
        <v>1423</v>
      </c>
      <c r="E1785" s="16">
        <v>1</v>
      </c>
      <c r="F1785" s="75"/>
      <c r="G1785" s="75"/>
      <c r="H1785" s="75"/>
      <c r="I1785" s="81">
        <v>19.6676</v>
      </c>
      <c r="J1785" s="81">
        <f>+I1785*E1785</f>
        <v>19.6676</v>
      </c>
    </row>
    <row r="1786" spans="1:10" x14ac:dyDescent="0.2">
      <c r="A1786" s="75" t="s">
        <v>38</v>
      </c>
      <c r="B1786" s="14" t="s">
        <v>1424</v>
      </c>
      <c r="C1786" s="75" t="s">
        <v>48</v>
      </c>
      <c r="D1786" s="75" t="s">
        <v>1425</v>
      </c>
      <c r="E1786" s="16">
        <v>1</v>
      </c>
      <c r="F1786" s="75"/>
      <c r="G1786" s="75"/>
      <c r="H1786" s="75"/>
      <c r="I1786" s="81">
        <v>26.355699999999999</v>
      </c>
      <c r="J1786" s="81">
        <f>+I1786*E1786</f>
        <v>26.355699999999999</v>
      </c>
    </row>
    <row r="1787" spans="1:10" x14ac:dyDescent="0.2">
      <c r="A1787" s="256"/>
      <c r="B1787" s="256"/>
      <c r="C1787" s="256"/>
      <c r="D1787" s="256"/>
      <c r="E1787" s="256"/>
      <c r="F1787" s="256"/>
      <c r="G1787" s="256" t="s">
        <v>128</v>
      </c>
      <c r="H1787" s="256"/>
      <c r="I1787" s="256"/>
      <c r="J1787" s="18">
        <f>SUM(J1785:J1786)</f>
        <v>46.023299999999999</v>
      </c>
    </row>
    <row r="1788" spans="1:10" x14ac:dyDescent="0.2">
      <c r="A1788" s="256"/>
      <c r="B1788" s="256"/>
      <c r="C1788" s="256"/>
      <c r="D1788" s="256"/>
      <c r="E1788" s="256"/>
      <c r="F1788" s="256"/>
      <c r="G1788" s="256" t="s">
        <v>129</v>
      </c>
      <c r="H1788" s="256"/>
      <c r="I1788" s="256"/>
      <c r="J1788" s="18">
        <v>0</v>
      </c>
    </row>
    <row r="1789" spans="1:10" x14ac:dyDescent="0.2">
      <c r="A1789" s="256"/>
      <c r="B1789" s="256"/>
      <c r="C1789" s="256"/>
      <c r="D1789" s="256"/>
      <c r="E1789" s="256"/>
      <c r="F1789" s="256"/>
      <c r="G1789" s="256" t="s">
        <v>63</v>
      </c>
      <c r="H1789" s="256"/>
      <c r="I1789" s="256"/>
      <c r="J1789" s="18">
        <f>+J1787</f>
        <v>46.023299999999999</v>
      </c>
    </row>
    <row r="1790" spans="1:10" x14ac:dyDescent="0.2">
      <c r="A1790" s="256"/>
      <c r="B1790" s="256"/>
      <c r="C1790" s="256"/>
      <c r="D1790" s="256"/>
      <c r="E1790" s="256"/>
      <c r="F1790" s="256"/>
      <c r="G1790" s="256" t="s">
        <v>64</v>
      </c>
      <c r="H1790" s="256"/>
      <c r="I1790" s="256"/>
      <c r="J1790" s="18">
        <v>0</v>
      </c>
    </row>
    <row r="1791" spans="1:10" x14ac:dyDescent="0.2">
      <c r="A1791" s="256"/>
      <c r="B1791" s="256"/>
      <c r="C1791" s="256"/>
      <c r="D1791" s="256"/>
      <c r="E1791" s="256"/>
      <c r="F1791" s="256"/>
      <c r="G1791" s="256" t="s">
        <v>65</v>
      </c>
      <c r="H1791" s="256"/>
      <c r="I1791" s="256"/>
      <c r="J1791" s="18">
        <v>0</v>
      </c>
    </row>
    <row r="1792" spans="1:10" x14ac:dyDescent="0.2">
      <c r="A1792" s="256"/>
      <c r="B1792" s="256"/>
      <c r="C1792" s="256"/>
      <c r="D1792" s="256"/>
      <c r="E1792" s="256"/>
      <c r="F1792" s="256"/>
      <c r="G1792" s="256" t="s">
        <v>66</v>
      </c>
      <c r="H1792" s="256"/>
      <c r="I1792" s="256"/>
      <c r="J1792" s="18">
        <v>100</v>
      </c>
    </row>
    <row r="1793" spans="1:10" x14ac:dyDescent="0.2">
      <c r="A1793" s="256"/>
      <c r="B1793" s="256"/>
      <c r="C1793" s="256"/>
      <c r="D1793" s="256"/>
      <c r="E1793" s="256"/>
      <c r="F1793" s="256"/>
      <c r="G1793" s="256" t="s">
        <v>67</v>
      </c>
      <c r="H1793" s="256"/>
      <c r="I1793" s="256"/>
      <c r="J1793" s="18">
        <f>+J1789/J1792</f>
        <v>0.460233</v>
      </c>
    </row>
    <row r="1794" spans="1:10" ht="15" x14ac:dyDescent="0.2">
      <c r="A1794" s="76" t="s">
        <v>1195</v>
      </c>
      <c r="B1794" s="79" t="s">
        <v>10</v>
      </c>
      <c r="C1794" s="76" t="s">
        <v>9</v>
      </c>
      <c r="D1794" s="76" t="s">
        <v>84</v>
      </c>
      <c r="E1794" s="79" t="s">
        <v>54</v>
      </c>
      <c r="F1794" s="79" t="s">
        <v>170</v>
      </c>
      <c r="G1794" s="255" t="s">
        <v>171</v>
      </c>
      <c r="H1794" s="255"/>
      <c r="I1794" s="255"/>
      <c r="J1794" s="79" t="s">
        <v>57</v>
      </c>
    </row>
    <row r="1795" spans="1:10" x14ac:dyDescent="0.2">
      <c r="A1795" s="75" t="s">
        <v>38</v>
      </c>
      <c r="B1795" s="14" t="s">
        <v>48</v>
      </c>
      <c r="C1795" s="75" t="s">
        <v>1426</v>
      </c>
      <c r="D1795" s="75" t="s">
        <v>1427</v>
      </c>
      <c r="E1795" s="16">
        <v>8.4000000000000005E-2</v>
      </c>
      <c r="F1795" s="15" t="s">
        <v>97</v>
      </c>
      <c r="G1795" s="23"/>
      <c r="H1795" s="23"/>
      <c r="I1795" s="23">
        <v>37.196300000000001</v>
      </c>
      <c r="J1795" s="81">
        <f>+I1795*E1795</f>
        <v>3.1244892000000002</v>
      </c>
    </row>
    <row r="1796" spans="1:10" x14ac:dyDescent="0.2">
      <c r="A1796" s="256"/>
      <c r="B1796" s="256"/>
      <c r="C1796" s="256"/>
      <c r="D1796" s="256"/>
      <c r="E1796" s="256"/>
      <c r="F1796" s="256"/>
      <c r="G1796" s="256" t="s">
        <v>1206</v>
      </c>
      <c r="H1796" s="256"/>
      <c r="I1796" s="256"/>
      <c r="J1796" s="18">
        <f>+J1795</f>
        <v>3.1244892000000002</v>
      </c>
    </row>
    <row r="1797" spans="1:10" ht="15" x14ac:dyDescent="0.2">
      <c r="A1797" s="76" t="s">
        <v>1207</v>
      </c>
      <c r="B1797" s="79" t="s">
        <v>10</v>
      </c>
      <c r="C1797" s="76" t="s">
        <v>38</v>
      </c>
      <c r="D1797" s="76" t="s">
        <v>1208</v>
      </c>
      <c r="E1797" s="79" t="s">
        <v>9</v>
      </c>
      <c r="F1797" s="79" t="s">
        <v>54</v>
      </c>
      <c r="G1797" s="80" t="s">
        <v>170</v>
      </c>
      <c r="H1797" s="255" t="s">
        <v>171</v>
      </c>
      <c r="I1797" s="255"/>
      <c r="J1797" s="79" t="s">
        <v>57</v>
      </c>
    </row>
    <row r="1798" spans="1:10" ht="25.5" x14ac:dyDescent="0.2">
      <c r="A1798" s="78" t="s">
        <v>1209</v>
      </c>
      <c r="B1798" s="9" t="s">
        <v>48</v>
      </c>
      <c r="C1798" s="78" t="s">
        <v>1426</v>
      </c>
      <c r="D1798" s="78" t="s">
        <v>1180</v>
      </c>
      <c r="E1798" s="9">
        <v>5914655</v>
      </c>
      <c r="F1798" s="11">
        <v>2.0999999999999999E-3</v>
      </c>
      <c r="G1798" s="10" t="s">
        <v>930</v>
      </c>
      <c r="H1798" s="22"/>
      <c r="I1798" s="22">
        <v>30.75</v>
      </c>
      <c r="J1798" s="21">
        <f>TRUNC(F1798*I1798,4)</f>
        <v>6.4500000000000002E-2</v>
      </c>
    </row>
    <row r="1799" spans="1:10" x14ac:dyDescent="0.2">
      <c r="A1799" s="256"/>
      <c r="B1799" s="256"/>
      <c r="C1799" s="256"/>
      <c r="D1799" s="256"/>
      <c r="E1799" s="256"/>
      <c r="F1799" s="256"/>
      <c r="G1799" s="256" t="s">
        <v>1210</v>
      </c>
      <c r="H1799" s="256"/>
      <c r="I1799" s="256"/>
      <c r="J1799" s="18">
        <f>+J1798</f>
        <v>6.4500000000000002E-2</v>
      </c>
    </row>
    <row r="1800" spans="1:10" ht="15" x14ac:dyDescent="0.2">
      <c r="A1800" s="76" t="s">
        <v>1211</v>
      </c>
      <c r="B1800" s="79" t="s">
        <v>10</v>
      </c>
      <c r="C1800" s="76" t="s">
        <v>38</v>
      </c>
      <c r="D1800" s="76" t="s">
        <v>1212</v>
      </c>
      <c r="E1800" s="79" t="s">
        <v>54</v>
      </c>
      <c r="F1800" s="79" t="s">
        <v>170</v>
      </c>
      <c r="G1800" s="264" t="s">
        <v>1213</v>
      </c>
      <c r="H1800" s="255"/>
      <c r="I1800" s="255"/>
      <c r="J1800" s="79" t="s">
        <v>57</v>
      </c>
    </row>
    <row r="1801" spans="1:10" ht="15" x14ac:dyDescent="0.2">
      <c r="A1801" s="80"/>
      <c r="B1801" s="80"/>
      <c r="C1801" s="80"/>
      <c r="D1801" s="80"/>
      <c r="E1801" s="80"/>
      <c r="F1801" s="80"/>
      <c r="G1801" s="80" t="s">
        <v>1214</v>
      </c>
      <c r="H1801" s="80" t="s">
        <v>1215</v>
      </c>
      <c r="I1801" s="80" t="s">
        <v>1216</v>
      </c>
      <c r="J1801" s="80"/>
    </row>
    <row r="1802" spans="1:10" ht="38.25" x14ac:dyDescent="0.2">
      <c r="A1802" s="78" t="s">
        <v>1212</v>
      </c>
      <c r="B1802" s="9" t="s">
        <v>48</v>
      </c>
      <c r="C1802" s="78" t="s">
        <v>1426</v>
      </c>
      <c r="D1802" s="78" t="s">
        <v>1428</v>
      </c>
      <c r="E1802" s="11">
        <v>2.0999999999999999E-3</v>
      </c>
      <c r="F1802" s="10" t="s">
        <v>51</v>
      </c>
      <c r="G1802" s="9" t="s">
        <v>1218</v>
      </c>
      <c r="H1802" s="9" t="s">
        <v>1219</v>
      </c>
      <c r="I1802" s="9" t="s">
        <v>1220</v>
      </c>
      <c r="J1802" s="19">
        <v>0</v>
      </c>
    </row>
    <row r="1803" spans="1:10" ht="15" thickBot="1" x14ac:dyDescent="0.25">
      <c r="A1803" s="256"/>
      <c r="B1803" s="256"/>
      <c r="C1803" s="256"/>
      <c r="D1803" s="256"/>
      <c r="E1803" s="256"/>
      <c r="F1803" s="256"/>
      <c r="G1803" s="256" t="s">
        <v>1210</v>
      </c>
      <c r="H1803" s="256"/>
      <c r="I1803" s="256"/>
      <c r="J1803" s="18">
        <v>6.4600000000000005E-2</v>
      </c>
    </row>
    <row r="1804" spans="1:10" ht="15" thickTop="1" x14ac:dyDescent="0.2">
      <c r="A1804" s="13"/>
      <c r="B1804" s="13"/>
      <c r="C1804" s="13"/>
      <c r="D1804" s="13"/>
      <c r="E1804" s="13"/>
      <c r="F1804" s="13"/>
      <c r="G1804" s="13"/>
      <c r="H1804" s="13"/>
      <c r="I1804" s="13"/>
      <c r="J1804" s="13"/>
    </row>
    <row r="1805" spans="1:10" ht="15" x14ac:dyDescent="0.2">
      <c r="A1805" s="76"/>
      <c r="B1805" s="79" t="s">
        <v>9</v>
      </c>
      <c r="C1805" s="76" t="s">
        <v>10</v>
      </c>
      <c r="D1805" s="76" t="s">
        <v>11</v>
      </c>
      <c r="E1805" s="262" t="s">
        <v>12</v>
      </c>
      <c r="F1805" s="262"/>
      <c r="G1805" s="80" t="s">
        <v>13</v>
      </c>
      <c r="H1805" s="79" t="s">
        <v>14</v>
      </c>
      <c r="I1805" s="79" t="s">
        <v>1550</v>
      </c>
      <c r="J1805" s="79" t="s">
        <v>1551</v>
      </c>
    </row>
    <row r="1806" spans="1:10" x14ac:dyDescent="0.2">
      <c r="A1806" s="77" t="s">
        <v>15</v>
      </c>
      <c r="B1806" s="5" t="s">
        <v>478</v>
      </c>
      <c r="C1806" s="77" t="s">
        <v>22</v>
      </c>
      <c r="D1806" s="77" t="s">
        <v>479</v>
      </c>
      <c r="E1806" s="263" t="s">
        <v>24</v>
      </c>
      <c r="F1806" s="263"/>
      <c r="G1806" s="6" t="s">
        <v>25</v>
      </c>
      <c r="H1806" s="7">
        <v>1</v>
      </c>
      <c r="I1806" s="8"/>
      <c r="J1806" s="8">
        <f>SUM(J1807:J1814)</f>
        <v>28.840000000000003</v>
      </c>
    </row>
    <row r="1807" spans="1:10" ht="25.5" x14ac:dyDescent="0.2">
      <c r="A1807" s="78" t="s">
        <v>20</v>
      </c>
      <c r="B1807" s="9" t="s">
        <v>1121</v>
      </c>
      <c r="C1807" s="78" t="s">
        <v>22</v>
      </c>
      <c r="D1807" s="78" t="s">
        <v>1122</v>
      </c>
      <c r="E1807" s="261" t="s">
        <v>24</v>
      </c>
      <c r="F1807" s="261"/>
      <c r="G1807" s="10" t="s">
        <v>25</v>
      </c>
      <c r="H1807" s="11">
        <v>1</v>
      </c>
      <c r="I1807" s="12">
        <v>0.35</v>
      </c>
      <c r="J1807" s="12">
        <f t="shared" ref="J1807:J1814" si="191">TRUNC(H1807*I1807,2)</f>
        <v>0.35</v>
      </c>
    </row>
    <row r="1808" spans="1:10" x14ac:dyDescent="0.2">
      <c r="A1808" s="75" t="s">
        <v>38</v>
      </c>
      <c r="B1808" s="14" t="s">
        <v>942</v>
      </c>
      <c r="C1808" s="75" t="s">
        <v>22</v>
      </c>
      <c r="D1808" s="75" t="s">
        <v>943</v>
      </c>
      <c r="E1808" s="265" t="s">
        <v>944</v>
      </c>
      <c r="F1808" s="265"/>
      <c r="G1808" s="15" t="s">
        <v>25</v>
      </c>
      <c r="H1808" s="16">
        <v>1</v>
      </c>
      <c r="I1808" s="17">
        <v>3.84</v>
      </c>
      <c r="J1808" s="17">
        <f t="shared" si="191"/>
        <v>3.84</v>
      </c>
    </row>
    <row r="1809" spans="1:10" ht="25.5" x14ac:dyDescent="0.2">
      <c r="A1809" s="75" t="s">
        <v>38</v>
      </c>
      <c r="B1809" s="14" t="s">
        <v>945</v>
      </c>
      <c r="C1809" s="75" t="s">
        <v>22</v>
      </c>
      <c r="D1809" s="75" t="s">
        <v>946</v>
      </c>
      <c r="E1809" s="265" t="s">
        <v>41</v>
      </c>
      <c r="F1809" s="265"/>
      <c r="G1809" s="15" t="s">
        <v>25</v>
      </c>
      <c r="H1809" s="16">
        <v>1</v>
      </c>
      <c r="I1809" s="17">
        <v>1.0900000000000001</v>
      </c>
      <c r="J1809" s="17">
        <f t="shared" si="191"/>
        <v>1.0900000000000001</v>
      </c>
    </row>
    <row r="1810" spans="1:10" x14ac:dyDescent="0.2">
      <c r="A1810" s="75" t="s">
        <v>38</v>
      </c>
      <c r="B1810" s="14" t="s">
        <v>947</v>
      </c>
      <c r="C1810" s="75" t="s">
        <v>22</v>
      </c>
      <c r="D1810" s="75" t="s">
        <v>948</v>
      </c>
      <c r="E1810" s="265" t="s">
        <v>944</v>
      </c>
      <c r="F1810" s="265"/>
      <c r="G1810" s="15" t="s">
        <v>25</v>
      </c>
      <c r="H1810" s="16">
        <v>1</v>
      </c>
      <c r="I1810" s="17">
        <v>0.81</v>
      </c>
      <c r="J1810" s="17">
        <f t="shared" si="191"/>
        <v>0.81</v>
      </c>
    </row>
    <row r="1811" spans="1:10" ht="25.5" x14ac:dyDescent="0.2">
      <c r="A1811" s="75" t="s">
        <v>38</v>
      </c>
      <c r="B1811" s="14" t="s">
        <v>949</v>
      </c>
      <c r="C1811" s="75" t="s">
        <v>22</v>
      </c>
      <c r="D1811" s="75" t="s">
        <v>950</v>
      </c>
      <c r="E1811" s="265" t="s">
        <v>41</v>
      </c>
      <c r="F1811" s="265"/>
      <c r="G1811" s="15" t="s">
        <v>25</v>
      </c>
      <c r="H1811" s="16">
        <v>1</v>
      </c>
      <c r="I1811" s="17">
        <v>0.74</v>
      </c>
      <c r="J1811" s="17">
        <f t="shared" si="191"/>
        <v>0.74</v>
      </c>
    </row>
    <row r="1812" spans="1:10" x14ac:dyDescent="0.2">
      <c r="A1812" s="75" t="s">
        <v>38</v>
      </c>
      <c r="B1812" s="14" t="s">
        <v>1123</v>
      </c>
      <c r="C1812" s="75" t="s">
        <v>22</v>
      </c>
      <c r="D1812" s="75" t="s">
        <v>1124</v>
      </c>
      <c r="E1812" s="265" t="s">
        <v>124</v>
      </c>
      <c r="F1812" s="265"/>
      <c r="G1812" s="15" t="s">
        <v>25</v>
      </c>
      <c r="H1812" s="16">
        <v>1</v>
      </c>
      <c r="I1812" s="17">
        <v>20.76</v>
      </c>
      <c r="J1812" s="17">
        <f t="shared" si="191"/>
        <v>20.76</v>
      </c>
    </row>
    <row r="1813" spans="1:10" x14ac:dyDescent="0.2">
      <c r="A1813" s="75" t="s">
        <v>38</v>
      </c>
      <c r="B1813" s="14" t="s">
        <v>951</v>
      </c>
      <c r="C1813" s="75" t="s">
        <v>22</v>
      </c>
      <c r="D1813" s="75" t="s">
        <v>952</v>
      </c>
      <c r="E1813" s="265" t="s">
        <v>953</v>
      </c>
      <c r="F1813" s="265"/>
      <c r="G1813" s="15" t="s">
        <v>25</v>
      </c>
      <c r="H1813" s="16">
        <v>1</v>
      </c>
      <c r="I1813" s="17">
        <v>0.06</v>
      </c>
      <c r="J1813" s="17">
        <f t="shared" si="191"/>
        <v>0.06</v>
      </c>
    </row>
    <row r="1814" spans="1:10" ht="15" thickBot="1" x14ac:dyDescent="0.25">
      <c r="A1814" s="75" t="s">
        <v>38</v>
      </c>
      <c r="B1814" s="14" t="s">
        <v>954</v>
      </c>
      <c r="C1814" s="75" t="s">
        <v>22</v>
      </c>
      <c r="D1814" s="75" t="s">
        <v>955</v>
      </c>
      <c r="E1814" s="265" t="s">
        <v>592</v>
      </c>
      <c r="F1814" s="265"/>
      <c r="G1814" s="15" t="s">
        <v>25</v>
      </c>
      <c r="H1814" s="16">
        <v>1</v>
      </c>
      <c r="I1814" s="17">
        <v>1.19</v>
      </c>
      <c r="J1814" s="17">
        <f t="shared" si="191"/>
        <v>1.19</v>
      </c>
    </row>
    <row r="1815" spans="1:10" ht="15" thickTop="1" x14ac:dyDescent="0.2">
      <c r="A1815" s="13"/>
      <c r="B1815" s="13"/>
      <c r="C1815" s="13"/>
      <c r="D1815" s="13"/>
      <c r="E1815" s="13"/>
      <c r="F1815" s="13"/>
      <c r="G1815" s="13"/>
      <c r="H1815" s="13"/>
      <c r="I1815" s="13"/>
      <c r="J1815" s="13"/>
    </row>
    <row r="1816" spans="1:10" ht="15" x14ac:dyDescent="0.2">
      <c r="A1816" s="76"/>
      <c r="B1816" s="79" t="s">
        <v>9</v>
      </c>
      <c r="C1816" s="76" t="s">
        <v>10</v>
      </c>
      <c r="D1816" s="76" t="s">
        <v>11</v>
      </c>
      <c r="E1816" s="262" t="s">
        <v>12</v>
      </c>
      <c r="F1816" s="262"/>
      <c r="G1816" s="80" t="s">
        <v>13</v>
      </c>
      <c r="H1816" s="79" t="s">
        <v>14</v>
      </c>
      <c r="I1816" s="79" t="s">
        <v>1550</v>
      </c>
      <c r="J1816" s="79" t="s">
        <v>1551</v>
      </c>
    </row>
    <row r="1817" spans="1:10" x14ac:dyDescent="0.2">
      <c r="A1817" s="77" t="s">
        <v>15</v>
      </c>
      <c r="B1817" s="5" t="s">
        <v>115</v>
      </c>
      <c r="C1817" s="77" t="s">
        <v>22</v>
      </c>
      <c r="D1817" s="77" t="s">
        <v>116</v>
      </c>
      <c r="E1817" s="263" t="s">
        <v>24</v>
      </c>
      <c r="F1817" s="263"/>
      <c r="G1817" s="6" t="s">
        <v>25</v>
      </c>
      <c r="H1817" s="7">
        <v>1</v>
      </c>
      <c r="I1817" s="8"/>
      <c r="J1817" s="8">
        <f>SUM(J1818:J1825)</f>
        <v>20.66</v>
      </c>
    </row>
    <row r="1818" spans="1:10" ht="25.5" x14ac:dyDescent="0.2">
      <c r="A1818" s="78" t="s">
        <v>20</v>
      </c>
      <c r="B1818" s="9" t="s">
        <v>1125</v>
      </c>
      <c r="C1818" s="78" t="s">
        <v>22</v>
      </c>
      <c r="D1818" s="78" t="s">
        <v>1126</v>
      </c>
      <c r="E1818" s="261" t="s">
        <v>24</v>
      </c>
      <c r="F1818" s="261"/>
      <c r="G1818" s="10" t="s">
        <v>25</v>
      </c>
      <c r="H1818" s="11">
        <v>1</v>
      </c>
      <c r="I1818" s="12">
        <v>0.05</v>
      </c>
      <c r="J1818" s="12">
        <f t="shared" ref="J1818:J1825" si="192">TRUNC(H1818*I1818,2)</f>
        <v>0.05</v>
      </c>
    </row>
    <row r="1819" spans="1:10" x14ac:dyDescent="0.2">
      <c r="A1819" s="75" t="s">
        <v>38</v>
      </c>
      <c r="B1819" s="14" t="s">
        <v>942</v>
      </c>
      <c r="C1819" s="75" t="s">
        <v>22</v>
      </c>
      <c r="D1819" s="75" t="s">
        <v>943</v>
      </c>
      <c r="E1819" s="265" t="s">
        <v>944</v>
      </c>
      <c r="F1819" s="265"/>
      <c r="G1819" s="15" t="s">
        <v>25</v>
      </c>
      <c r="H1819" s="16">
        <v>1</v>
      </c>
      <c r="I1819" s="17">
        <v>3.84</v>
      </c>
      <c r="J1819" s="17">
        <f t="shared" si="192"/>
        <v>3.84</v>
      </c>
    </row>
    <row r="1820" spans="1:10" ht="25.5" x14ac:dyDescent="0.2">
      <c r="A1820" s="75" t="s">
        <v>38</v>
      </c>
      <c r="B1820" s="14" t="s">
        <v>945</v>
      </c>
      <c r="C1820" s="75" t="s">
        <v>22</v>
      </c>
      <c r="D1820" s="75" t="s">
        <v>946</v>
      </c>
      <c r="E1820" s="265" t="s">
        <v>41</v>
      </c>
      <c r="F1820" s="265"/>
      <c r="G1820" s="15" t="s">
        <v>25</v>
      </c>
      <c r="H1820" s="16">
        <v>1</v>
      </c>
      <c r="I1820" s="17">
        <v>1.0900000000000001</v>
      </c>
      <c r="J1820" s="17">
        <f t="shared" si="192"/>
        <v>1.0900000000000001</v>
      </c>
    </row>
    <row r="1821" spans="1:10" x14ac:dyDescent="0.2">
      <c r="A1821" s="75" t="s">
        <v>38</v>
      </c>
      <c r="B1821" s="14" t="s">
        <v>947</v>
      </c>
      <c r="C1821" s="75" t="s">
        <v>22</v>
      </c>
      <c r="D1821" s="75" t="s">
        <v>948</v>
      </c>
      <c r="E1821" s="265" t="s">
        <v>944</v>
      </c>
      <c r="F1821" s="265"/>
      <c r="G1821" s="15" t="s">
        <v>25</v>
      </c>
      <c r="H1821" s="16">
        <v>1</v>
      </c>
      <c r="I1821" s="17">
        <v>0.81</v>
      </c>
      <c r="J1821" s="17">
        <f t="shared" si="192"/>
        <v>0.81</v>
      </c>
    </row>
    <row r="1822" spans="1:10" ht="25.5" x14ac:dyDescent="0.2">
      <c r="A1822" s="75" t="s">
        <v>38</v>
      </c>
      <c r="B1822" s="14" t="s">
        <v>949</v>
      </c>
      <c r="C1822" s="75" t="s">
        <v>22</v>
      </c>
      <c r="D1822" s="75" t="s">
        <v>950</v>
      </c>
      <c r="E1822" s="265" t="s">
        <v>41</v>
      </c>
      <c r="F1822" s="265"/>
      <c r="G1822" s="15" t="s">
        <v>25</v>
      </c>
      <c r="H1822" s="16">
        <v>1</v>
      </c>
      <c r="I1822" s="17">
        <v>0.74</v>
      </c>
      <c r="J1822" s="17">
        <f t="shared" si="192"/>
        <v>0.74</v>
      </c>
    </row>
    <row r="1823" spans="1:10" x14ac:dyDescent="0.2">
      <c r="A1823" s="75" t="s">
        <v>38</v>
      </c>
      <c r="B1823" s="14" t="s">
        <v>1127</v>
      </c>
      <c r="C1823" s="75" t="s">
        <v>22</v>
      </c>
      <c r="D1823" s="75" t="s">
        <v>1128</v>
      </c>
      <c r="E1823" s="265" t="s">
        <v>124</v>
      </c>
      <c r="F1823" s="265"/>
      <c r="G1823" s="15" t="s">
        <v>25</v>
      </c>
      <c r="H1823" s="16">
        <v>1</v>
      </c>
      <c r="I1823" s="17">
        <v>12.88</v>
      </c>
      <c r="J1823" s="17">
        <f t="shared" si="192"/>
        <v>12.88</v>
      </c>
    </row>
    <row r="1824" spans="1:10" x14ac:dyDescent="0.2">
      <c r="A1824" s="75" t="s">
        <v>38</v>
      </c>
      <c r="B1824" s="14" t="s">
        <v>951</v>
      </c>
      <c r="C1824" s="75" t="s">
        <v>22</v>
      </c>
      <c r="D1824" s="75" t="s">
        <v>952</v>
      </c>
      <c r="E1824" s="265" t="s">
        <v>953</v>
      </c>
      <c r="F1824" s="265"/>
      <c r="G1824" s="15" t="s">
        <v>25</v>
      </c>
      <c r="H1824" s="16">
        <v>1</v>
      </c>
      <c r="I1824" s="17">
        <v>0.06</v>
      </c>
      <c r="J1824" s="17">
        <f t="shared" si="192"/>
        <v>0.06</v>
      </c>
    </row>
    <row r="1825" spans="1:10" ht="15" thickBot="1" x14ac:dyDescent="0.25">
      <c r="A1825" s="75" t="s">
        <v>38</v>
      </c>
      <c r="B1825" s="14" t="s">
        <v>954</v>
      </c>
      <c r="C1825" s="75" t="s">
        <v>22</v>
      </c>
      <c r="D1825" s="75" t="s">
        <v>955</v>
      </c>
      <c r="E1825" s="265" t="s">
        <v>592</v>
      </c>
      <c r="F1825" s="265"/>
      <c r="G1825" s="15" t="s">
        <v>25</v>
      </c>
      <c r="H1825" s="16">
        <v>1</v>
      </c>
      <c r="I1825" s="17">
        <v>1.19</v>
      </c>
      <c r="J1825" s="17">
        <f t="shared" si="192"/>
        <v>1.19</v>
      </c>
    </row>
    <row r="1826" spans="1:10" ht="15" thickTop="1" x14ac:dyDescent="0.2">
      <c r="A1826" s="13"/>
      <c r="B1826" s="13"/>
      <c r="C1826" s="13"/>
      <c r="D1826" s="13"/>
      <c r="E1826" s="13"/>
      <c r="F1826" s="13"/>
      <c r="G1826" s="13"/>
      <c r="H1826" s="13"/>
      <c r="I1826" s="13"/>
      <c r="J1826" s="13"/>
    </row>
    <row r="1827" spans="1:10" ht="15" x14ac:dyDescent="0.2">
      <c r="A1827" s="76"/>
      <c r="B1827" s="79" t="s">
        <v>9</v>
      </c>
      <c r="C1827" s="76" t="s">
        <v>10</v>
      </c>
      <c r="D1827" s="76" t="s">
        <v>11</v>
      </c>
      <c r="E1827" s="262" t="s">
        <v>12</v>
      </c>
      <c r="F1827" s="262"/>
      <c r="G1827" s="80" t="s">
        <v>13</v>
      </c>
      <c r="H1827" s="79" t="s">
        <v>14</v>
      </c>
      <c r="I1827" s="79" t="s">
        <v>1550</v>
      </c>
      <c r="J1827" s="79" t="s">
        <v>1551</v>
      </c>
    </row>
    <row r="1828" spans="1:10" ht="38.25" x14ac:dyDescent="0.2">
      <c r="A1828" s="77" t="s">
        <v>15</v>
      </c>
      <c r="B1828" s="5" t="s">
        <v>795</v>
      </c>
      <c r="C1828" s="77" t="s">
        <v>22</v>
      </c>
      <c r="D1828" s="77" t="s">
        <v>796</v>
      </c>
      <c r="E1828" s="263" t="s">
        <v>774</v>
      </c>
      <c r="F1828" s="263"/>
      <c r="G1828" s="6" t="s">
        <v>234</v>
      </c>
      <c r="H1828" s="7">
        <v>1</v>
      </c>
      <c r="I1828" s="8"/>
      <c r="J1828" s="8">
        <f>SUM(J1829:J1834)</f>
        <v>17.25</v>
      </c>
    </row>
    <row r="1829" spans="1:10" ht="25.5" x14ac:dyDescent="0.2">
      <c r="A1829" s="78" t="s">
        <v>20</v>
      </c>
      <c r="B1829" s="9" t="s">
        <v>824</v>
      </c>
      <c r="C1829" s="78" t="s">
        <v>22</v>
      </c>
      <c r="D1829" s="78" t="s">
        <v>825</v>
      </c>
      <c r="E1829" s="261" t="s">
        <v>24</v>
      </c>
      <c r="F1829" s="261"/>
      <c r="G1829" s="10" t="s">
        <v>25</v>
      </c>
      <c r="H1829" s="11">
        <v>0.15</v>
      </c>
      <c r="I1829" s="12">
        <v>19.510000000000002</v>
      </c>
      <c r="J1829" s="12">
        <f t="shared" ref="J1829:J1834" si="193">TRUNC(H1829*I1829,2)</f>
        <v>2.92</v>
      </c>
    </row>
    <row r="1830" spans="1:10" ht="25.5" x14ac:dyDescent="0.2">
      <c r="A1830" s="78" t="s">
        <v>20</v>
      </c>
      <c r="B1830" s="9" t="s">
        <v>782</v>
      </c>
      <c r="C1830" s="78" t="s">
        <v>22</v>
      </c>
      <c r="D1830" s="78" t="s">
        <v>783</v>
      </c>
      <c r="E1830" s="261" t="s">
        <v>24</v>
      </c>
      <c r="F1830" s="261"/>
      <c r="G1830" s="10" t="s">
        <v>25</v>
      </c>
      <c r="H1830" s="11">
        <v>0.15</v>
      </c>
      <c r="I1830" s="12">
        <v>27.02</v>
      </c>
      <c r="J1830" s="12">
        <f t="shared" si="193"/>
        <v>4.05</v>
      </c>
    </row>
    <row r="1831" spans="1:10" x14ac:dyDescent="0.2">
      <c r="A1831" s="75" t="s">
        <v>38</v>
      </c>
      <c r="B1831" s="14" t="s">
        <v>826</v>
      </c>
      <c r="C1831" s="75" t="s">
        <v>22</v>
      </c>
      <c r="D1831" s="75" t="s">
        <v>827</v>
      </c>
      <c r="E1831" s="265" t="s">
        <v>84</v>
      </c>
      <c r="F1831" s="265"/>
      <c r="G1831" s="15" t="s">
        <v>234</v>
      </c>
      <c r="H1831" s="16">
        <v>7.0000000000000001E-3</v>
      </c>
      <c r="I1831" s="17">
        <v>65.78</v>
      </c>
      <c r="J1831" s="17">
        <f t="shared" si="193"/>
        <v>0.46</v>
      </c>
    </row>
    <row r="1832" spans="1:10" ht="25.5" x14ac:dyDescent="0.2">
      <c r="A1832" s="75" t="s">
        <v>38</v>
      </c>
      <c r="B1832" s="14" t="s">
        <v>1429</v>
      </c>
      <c r="C1832" s="75" t="s">
        <v>22</v>
      </c>
      <c r="D1832" s="75" t="s">
        <v>1430</v>
      </c>
      <c r="E1832" s="265" t="s">
        <v>84</v>
      </c>
      <c r="F1832" s="265"/>
      <c r="G1832" s="15" t="s">
        <v>234</v>
      </c>
      <c r="H1832" s="16">
        <v>1</v>
      </c>
      <c r="I1832" s="17">
        <v>9.14</v>
      </c>
      <c r="J1832" s="17">
        <f t="shared" si="193"/>
        <v>9.14</v>
      </c>
    </row>
    <row r="1833" spans="1:10" x14ac:dyDescent="0.2">
      <c r="A1833" s="75" t="s">
        <v>38</v>
      </c>
      <c r="B1833" s="14" t="s">
        <v>828</v>
      </c>
      <c r="C1833" s="75" t="s">
        <v>22</v>
      </c>
      <c r="D1833" s="75" t="s">
        <v>829</v>
      </c>
      <c r="E1833" s="265" t="s">
        <v>84</v>
      </c>
      <c r="F1833" s="265"/>
      <c r="G1833" s="15" t="s">
        <v>234</v>
      </c>
      <c r="H1833" s="16">
        <v>0.05</v>
      </c>
      <c r="I1833" s="17">
        <v>1.99</v>
      </c>
      <c r="J1833" s="17">
        <f t="shared" si="193"/>
        <v>0.09</v>
      </c>
    </row>
    <row r="1834" spans="1:10" ht="26.25" thickBot="1" x14ac:dyDescent="0.25">
      <c r="A1834" s="75" t="s">
        <v>38</v>
      </c>
      <c r="B1834" s="14" t="s">
        <v>830</v>
      </c>
      <c r="C1834" s="75" t="s">
        <v>22</v>
      </c>
      <c r="D1834" s="75" t="s">
        <v>831</v>
      </c>
      <c r="E1834" s="265" t="s">
        <v>84</v>
      </c>
      <c r="F1834" s="265"/>
      <c r="G1834" s="15" t="s">
        <v>234</v>
      </c>
      <c r="H1834" s="16">
        <v>8.0000000000000002E-3</v>
      </c>
      <c r="I1834" s="17">
        <v>74.53</v>
      </c>
      <c r="J1834" s="17">
        <f t="shared" si="193"/>
        <v>0.59</v>
      </c>
    </row>
    <row r="1835" spans="1:10" ht="15" thickTop="1" x14ac:dyDescent="0.2">
      <c r="A1835" s="13"/>
      <c r="B1835" s="13"/>
      <c r="C1835" s="13"/>
      <c r="D1835" s="13"/>
      <c r="E1835" s="13"/>
      <c r="F1835" s="13"/>
      <c r="G1835" s="13"/>
      <c r="H1835" s="13"/>
      <c r="I1835" s="13"/>
      <c r="J1835" s="13"/>
    </row>
    <row r="1836" spans="1:10" ht="15" x14ac:dyDescent="0.2">
      <c r="A1836" s="76"/>
      <c r="B1836" s="79" t="s">
        <v>9</v>
      </c>
      <c r="C1836" s="76" t="s">
        <v>10</v>
      </c>
      <c r="D1836" s="76" t="s">
        <v>11</v>
      </c>
      <c r="E1836" s="262" t="s">
        <v>12</v>
      </c>
      <c r="F1836" s="262"/>
      <c r="G1836" s="80" t="s">
        <v>13</v>
      </c>
      <c r="H1836" s="79" t="s">
        <v>14</v>
      </c>
      <c r="I1836" s="79" t="s">
        <v>1550</v>
      </c>
      <c r="J1836" s="79" t="s">
        <v>1551</v>
      </c>
    </row>
    <row r="1837" spans="1:10" ht="25.5" x14ac:dyDescent="0.2">
      <c r="A1837" s="77" t="s">
        <v>15</v>
      </c>
      <c r="B1837" s="5" t="s">
        <v>793</v>
      </c>
      <c r="C1837" s="77" t="s">
        <v>22</v>
      </c>
      <c r="D1837" s="77" t="s">
        <v>794</v>
      </c>
      <c r="E1837" s="263" t="s">
        <v>774</v>
      </c>
      <c r="F1837" s="263"/>
      <c r="G1837" s="6" t="s">
        <v>234</v>
      </c>
      <c r="H1837" s="7">
        <v>1</v>
      </c>
      <c r="I1837" s="8"/>
      <c r="J1837" s="8">
        <f>SUM(J1838:J1843)</f>
        <v>9.0299999999999994</v>
      </c>
    </row>
    <row r="1838" spans="1:10" ht="25.5" x14ac:dyDescent="0.2">
      <c r="A1838" s="78" t="s">
        <v>20</v>
      </c>
      <c r="B1838" s="9" t="s">
        <v>782</v>
      </c>
      <c r="C1838" s="78" t="s">
        <v>22</v>
      </c>
      <c r="D1838" s="78" t="s">
        <v>783</v>
      </c>
      <c r="E1838" s="261" t="s">
        <v>24</v>
      </c>
      <c r="F1838" s="261"/>
      <c r="G1838" s="10" t="s">
        <v>25</v>
      </c>
      <c r="H1838" s="11">
        <v>0.15</v>
      </c>
      <c r="I1838" s="12">
        <v>27.02</v>
      </c>
      <c r="J1838" s="12">
        <f t="shared" ref="J1838:J1843" si="194">TRUNC(H1838*I1838,2)</f>
        <v>4.05</v>
      </c>
    </row>
    <row r="1839" spans="1:10" ht="25.5" x14ac:dyDescent="0.2">
      <c r="A1839" s="78" t="s">
        <v>20</v>
      </c>
      <c r="B1839" s="9" t="s">
        <v>824</v>
      </c>
      <c r="C1839" s="78" t="s">
        <v>22</v>
      </c>
      <c r="D1839" s="78" t="s">
        <v>825</v>
      </c>
      <c r="E1839" s="261" t="s">
        <v>24</v>
      </c>
      <c r="F1839" s="261"/>
      <c r="G1839" s="10" t="s">
        <v>25</v>
      </c>
      <c r="H1839" s="11">
        <v>0.15</v>
      </c>
      <c r="I1839" s="12">
        <v>19.510000000000002</v>
      </c>
      <c r="J1839" s="12">
        <f t="shared" si="194"/>
        <v>2.92</v>
      </c>
    </row>
    <row r="1840" spans="1:10" x14ac:dyDescent="0.2">
      <c r="A1840" s="75" t="s">
        <v>38</v>
      </c>
      <c r="B1840" s="14" t="s">
        <v>826</v>
      </c>
      <c r="C1840" s="75" t="s">
        <v>22</v>
      </c>
      <c r="D1840" s="75" t="s">
        <v>827</v>
      </c>
      <c r="E1840" s="265" t="s">
        <v>84</v>
      </c>
      <c r="F1840" s="265"/>
      <c r="G1840" s="15" t="s">
        <v>234</v>
      </c>
      <c r="H1840" s="16">
        <v>7.0000000000000001E-3</v>
      </c>
      <c r="I1840" s="17">
        <v>65.78</v>
      </c>
      <c r="J1840" s="17">
        <f t="shared" si="194"/>
        <v>0.46</v>
      </c>
    </row>
    <row r="1841" spans="1:10" x14ac:dyDescent="0.2">
      <c r="A1841" s="75" t="s">
        <v>38</v>
      </c>
      <c r="B1841" s="14" t="s">
        <v>1431</v>
      </c>
      <c r="C1841" s="75" t="s">
        <v>22</v>
      </c>
      <c r="D1841" s="75" t="s">
        <v>1432</v>
      </c>
      <c r="E1841" s="265" t="s">
        <v>84</v>
      </c>
      <c r="F1841" s="265"/>
      <c r="G1841" s="15" t="s">
        <v>234</v>
      </c>
      <c r="H1841" s="16">
        <v>1</v>
      </c>
      <c r="I1841" s="17">
        <v>0.92</v>
      </c>
      <c r="J1841" s="17">
        <f t="shared" si="194"/>
        <v>0.92</v>
      </c>
    </row>
    <row r="1842" spans="1:10" x14ac:dyDescent="0.2">
      <c r="A1842" s="75" t="s">
        <v>38</v>
      </c>
      <c r="B1842" s="14" t="s">
        <v>828</v>
      </c>
      <c r="C1842" s="75" t="s">
        <v>22</v>
      </c>
      <c r="D1842" s="75" t="s">
        <v>829</v>
      </c>
      <c r="E1842" s="265" t="s">
        <v>84</v>
      </c>
      <c r="F1842" s="265"/>
      <c r="G1842" s="15" t="s">
        <v>234</v>
      </c>
      <c r="H1842" s="16">
        <v>0.05</v>
      </c>
      <c r="I1842" s="17">
        <v>1.99</v>
      </c>
      <c r="J1842" s="17">
        <f t="shared" si="194"/>
        <v>0.09</v>
      </c>
    </row>
    <row r="1843" spans="1:10" ht="26.25" thickBot="1" x14ac:dyDescent="0.25">
      <c r="A1843" s="75" t="s">
        <v>38</v>
      </c>
      <c r="B1843" s="14" t="s">
        <v>830</v>
      </c>
      <c r="C1843" s="75" t="s">
        <v>22</v>
      </c>
      <c r="D1843" s="75" t="s">
        <v>831</v>
      </c>
      <c r="E1843" s="265" t="s">
        <v>84</v>
      </c>
      <c r="F1843" s="265"/>
      <c r="G1843" s="15" t="s">
        <v>234</v>
      </c>
      <c r="H1843" s="16">
        <v>8.0000000000000002E-3</v>
      </c>
      <c r="I1843" s="17">
        <v>74.53</v>
      </c>
      <c r="J1843" s="17">
        <f t="shared" si="194"/>
        <v>0.59</v>
      </c>
    </row>
    <row r="1844" spans="1:10" ht="15" thickTop="1" x14ac:dyDescent="0.2">
      <c r="A1844" s="13"/>
      <c r="B1844" s="13"/>
      <c r="C1844" s="13"/>
      <c r="D1844" s="13"/>
      <c r="E1844" s="13"/>
      <c r="F1844" s="13"/>
      <c r="G1844" s="13"/>
      <c r="H1844" s="13"/>
      <c r="I1844" s="13"/>
      <c r="J1844" s="13"/>
    </row>
    <row r="1845" spans="1:10" ht="15" x14ac:dyDescent="0.2">
      <c r="A1845" s="76"/>
      <c r="B1845" s="79" t="s">
        <v>9</v>
      </c>
      <c r="C1845" s="76" t="s">
        <v>10</v>
      </c>
      <c r="D1845" s="76" t="s">
        <v>11</v>
      </c>
      <c r="E1845" s="262" t="s">
        <v>12</v>
      </c>
      <c r="F1845" s="262"/>
      <c r="G1845" s="80" t="s">
        <v>13</v>
      </c>
      <c r="H1845" s="79" t="s">
        <v>14</v>
      </c>
      <c r="I1845" s="79" t="s">
        <v>1550</v>
      </c>
      <c r="J1845" s="79" t="s">
        <v>1551</v>
      </c>
    </row>
    <row r="1846" spans="1:10" ht="25.5" x14ac:dyDescent="0.2">
      <c r="A1846" s="77" t="s">
        <v>15</v>
      </c>
      <c r="B1846" s="5" t="s">
        <v>1227</v>
      </c>
      <c r="C1846" s="77" t="s">
        <v>70</v>
      </c>
      <c r="D1846" s="77" t="s">
        <v>1228</v>
      </c>
      <c r="E1846" s="263" t="s">
        <v>583</v>
      </c>
      <c r="F1846" s="263"/>
      <c r="G1846" s="6" t="s">
        <v>133</v>
      </c>
      <c r="H1846" s="7">
        <v>1</v>
      </c>
      <c r="I1846" s="8"/>
      <c r="J1846" s="8">
        <f>SUM(J1847:J1854)</f>
        <v>46.22</v>
      </c>
    </row>
    <row r="1847" spans="1:10" ht="25.5" x14ac:dyDescent="0.2">
      <c r="A1847" s="78" t="s">
        <v>20</v>
      </c>
      <c r="B1847" s="9" t="s">
        <v>273</v>
      </c>
      <c r="C1847" s="78" t="s">
        <v>70</v>
      </c>
      <c r="D1847" s="78" t="s">
        <v>274</v>
      </c>
      <c r="E1847" s="261" t="s">
        <v>275</v>
      </c>
      <c r="F1847" s="261"/>
      <c r="G1847" s="10" t="s">
        <v>276</v>
      </c>
      <c r="H1847" s="11">
        <v>0.36</v>
      </c>
      <c r="I1847" s="12">
        <v>3.51</v>
      </c>
      <c r="J1847" s="12">
        <f t="shared" ref="J1847:J1854" si="195">TRUNC(H1847*I1847,2)</f>
        <v>1.26</v>
      </c>
    </row>
    <row r="1848" spans="1:10" ht="25.5" x14ac:dyDescent="0.2">
      <c r="A1848" s="78" t="s">
        <v>20</v>
      </c>
      <c r="B1848" s="9" t="s">
        <v>277</v>
      </c>
      <c r="C1848" s="78" t="s">
        <v>70</v>
      </c>
      <c r="D1848" s="78" t="s">
        <v>278</v>
      </c>
      <c r="E1848" s="261" t="s">
        <v>275</v>
      </c>
      <c r="F1848" s="261"/>
      <c r="G1848" s="10" t="s">
        <v>276</v>
      </c>
      <c r="H1848" s="11">
        <v>1.62</v>
      </c>
      <c r="I1848" s="12">
        <v>3.63</v>
      </c>
      <c r="J1848" s="12">
        <f t="shared" si="195"/>
        <v>5.88</v>
      </c>
    </row>
    <row r="1849" spans="1:10" ht="25.5" x14ac:dyDescent="0.2">
      <c r="A1849" s="78" t="s">
        <v>20</v>
      </c>
      <c r="B1849" s="9" t="s">
        <v>459</v>
      </c>
      <c r="C1849" s="78" t="s">
        <v>70</v>
      </c>
      <c r="D1849" s="78" t="s">
        <v>460</v>
      </c>
      <c r="E1849" s="261" t="s">
        <v>275</v>
      </c>
      <c r="F1849" s="261"/>
      <c r="G1849" s="10" t="s">
        <v>276</v>
      </c>
      <c r="H1849" s="11">
        <v>0.36</v>
      </c>
      <c r="I1849" s="12">
        <v>3.55</v>
      </c>
      <c r="J1849" s="12">
        <f t="shared" si="195"/>
        <v>1.27</v>
      </c>
    </row>
    <row r="1850" spans="1:10" ht="25.5" x14ac:dyDescent="0.2">
      <c r="A1850" s="78" t="s">
        <v>20</v>
      </c>
      <c r="B1850" s="9" t="s">
        <v>498</v>
      </c>
      <c r="C1850" s="78" t="s">
        <v>70</v>
      </c>
      <c r="D1850" s="78" t="s">
        <v>499</v>
      </c>
      <c r="E1850" s="261" t="s">
        <v>275</v>
      </c>
      <c r="F1850" s="261"/>
      <c r="G1850" s="10" t="s">
        <v>276</v>
      </c>
      <c r="H1850" s="11">
        <v>0.18</v>
      </c>
      <c r="I1850" s="12">
        <v>3.48</v>
      </c>
      <c r="J1850" s="12">
        <f t="shared" si="195"/>
        <v>0.62</v>
      </c>
    </row>
    <row r="1851" spans="1:10" x14ac:dyDescent="0.2">
      <c r="A1851" s="75" t="s">
        <v>38</v>
      </c>
      <c r="B1851" s="14" t="s">
        <v>502</v>
      </c>
      <c r="C1851" s="75" t="s">
        <v>22</v>
      </c>
      <c r="D1851" s="75" t="s">
        <v>503</v>
      </c>
      <c r="E1851" s="265" t="s">
        <v>124</v>
      </c>
      <c r="F1851" s="265"/>
      <c r="G1851" s="15" t="s">
        <v>25</v>
      </c>
      <c r="H1851" s="16">
        <v>0.18</v>
      </c>
      <c r="I1851" s="17">
        <v>19.55</v>
      </c>
      <c r="J1851" s="17">
        <f t="shared" si="195"/>
        <v>3.51</v>
      </c>
    </row>
    <row r="1852" spans="1:10" x14ac:dyDescent="0.2">
      <c r="A1852" s="75" t="s">
        <v>38</v>
      </c>
      <c r="B1852" s="14" t="s">
        <v>463</v>
      </c>
      <c r="C1852" s="75" t="s">
        <v>22</v>
      </c>
      <c r="D1852" s="75" t="s">
        <v>464</v>
      </c>
      <c r="E1852" s="265" t="s">
        <v>124</v>
      </c>
      <c r="F1852" s="265"/>
      <c r="G1852" s="15" t="s">
        <v>25</v>
      </c>
      <c r="H1852" s="16">
        <v>0.36</v>
      </c>
      <c r="I1852" s="17">
        <v>19.579999999999998</v>
      </c>
      <c r="J1852" s="17">
        <f t="shared" si="195"/>
        <v>7.04</v>
      </c>
    </row>
    <row r="1853" spans="1:10" x14ac:dyDescent="0.2">
      <c r="A1853" s="75" t="s">
        <v>38</v>
      </c>
      <c r="B1853" s="14" t="s">
        <v>281</v>
      </c>
      <c r="C1853" s="75" t="s">
        <v>22</v>
      </c>
      <c r="D1853" s="75" t="s">
        <v>282</v>
      </c>
      <c r="E1853" s="265" t="s">
        <v>124</v>
      </c>
      <c r="F1853" s="265"/>
      <c r="G1853" s="15" t="s">
        <v>25</v>
      </c>
      <c r="H1853" s="16">
        <v>0.36</v>
      </c>
      <c r="I1853" s="17">
        <v>19.55</v>
      </c>
      <c r="J1853" s="17">
        <f t="shared" si="195"/>
        <v>7.03</v>
      </c>
    </row>
    <row r="1854" spans="1:10" ht="15" thickBot="1" x14ac:dyDescent="0.25">
      <c r="A1854" s="75" t="s">
        <v>38</v>
      </c>
      <c r="B1854" s="14" t="s">
        <v>283</v>
      </c>
      <c r="C1854" s="75" t="s">
        <v>22</v>
      </c>
      <c r="D1854" s="75" t="s">
        <v>284</v>
      </c>
      <c r="E1854" s="265" t="s">
        <v>124</v>
      </c>
      <c r="F1854" s="265"/>
      <c r="G1854" s="15" t="s">
        <v>25</v>
      </c>
      <c r="H1854" s="16">
        <v>1.62</v>
      </c>
      <c r="I1854" s="17">
        <v>12.11</v>
      </c>
      <c r="J1854" s="17">
        <f t="shared" si="195"/>
        <v>19.61</v>
      </c>
    </row>
    <row r="1855" spans="1:10" ht="15" thickTop="1" x14ac:dyDescent="0.2">
      <c r="A1855" s="13"/>
      <c r="B1855" s="13"/>
      <c r="C1855" s="13"/>
      <c r="D1855" s="13"/>
      <c r="E1855" s="13"/>
      <c r="F1855" s="13"/>
      <c r="G1855" s="13"/>
      <c r="H1855" s="13"/>
      <c r="I1855" s="13"/>
      <c r="J1855" s="13"/>
    </row>
    <row r="1856" spans="1:10" ht="15" x14ac:dyDescent="0.2">
      <c r="A1856" s="76"/>
      <c r="B1856" s="79" t="s">
        <v>9</v>
      </c>
      <c r="C1856" s="76" t="s">
        <v>10</v>
      </c>
      <c r="D1856" s="76" t="s">
        <v>11</v>
      </c>
      <c r="E1856" s="262" t="s">
        <v>12</v>
      </c>
      <c r="F1856" s="262"/>
      <c r="G1856" s="80" t="s">
        <v>13</v>
      </c>
      <c r="H1856" s="79" t="s">
        <v>14</v>
      </c>
      <c r="I1856" s="79" t="s">
        <v>1550</v>
      </c>
      <c r="J1856" s="79" t="s">
        <v>1551</v>
      </c>
    </row>
    <row r="1857" spans="1:10" ht="25.5" x14ac:dyDescent="0.2">
      <c r="A1857" s="77" t="s">
        <v>15</v>
      </c>
      <c r="B1857" s="5" t="s">
        <v>1231</v>
      </c>
      <c r="C1857" s="77" t="s">
        <v>70</v>
      </c>
      <c r="D1857" s="77" t="s">
        <v>1232</v>
      </c>
      <c r="E1857" s="263" t="s">
        <v>583</v>
      </c>
      <c r="F1857" s="263"/>
      <c r="G1857" s="6" t="s">
        <v>133</v>
      </c>
      <c r="H1857" s="7">
        <v>1</v>
      </c>
      <c r="I1857" s="8"/>
      <c r="J1857" s="8">
        <f>SUM(J1858:J1865)</f>
        <v>46.22</v>
      </c>
    </row>
    <row r="1858" spans="1:10" ht="25.5" x14ac:dyDescent="0.2">
      <c r="A1858" s="78" t="s">
        <v>20</v>
      </c>
      <c r="B1858" s="9" t="s">
        <v>277</v>
      </c>
      <c r="C1858" s="78" t="s">
        <v>70</v>
      </c>
      <c r="D1858" s="78" t="s">
        <v>278</v>
      </c>
      <c r="E1858" s="261" t="s">
        <v>275</v>
      </c>
      <c r="F1858" s="261"/>
      <c r="G1858" s="10" t="s">
        <v>276</v>
      </c>
      <c r="H1858" s="11">
        <v>1.62</v>
      </c>
      <c r="I1858" s="12">
        <v>3.63</v>
      </c>
      <c r="J1858" s="12">
        <f t="shared" ref="J1858:J1865" si="196">TRUNC(H1858*I1858,2)</f>
        <v>5.88</v>
      </c>
    </row>
    <row r="1859" spans="1:10" ht="25.5" x14ac:dyDescent="0.2">
      <c r="A1859" s="78" t="s">
        <v>20</v>
      </c>
      <c r="B1859" s="9" t="s">
        <v>273</v>
      </c>
      <c r="C1859" s="78" t="s">
        <v>70</v>
      </c>
      <c r="D1859" s="78" t="s">
        <v>274</v>
      </c>
      <c r="E1859" s="261" t="s">
        <v>275</v>
      </c>
      <c r="F1859" s="261"/>
      <c r="G1859" s="10" t="s">
        <v>276</v>
      </c>
      <c r="H1859" s="11">
        <v>0.36</v>
      </c>
      <c r="I1859" s="12">
        <v>3.51</v>
      </c>
      <c r="J1859" s="12">
        <f t="shared" si="196"/>
        <v>1.26</v>
      </c>
    </row>
    <row r="1860" spans="1:10" ht="25.5" x14ac:dyDescent="0.2">
      <c r="A1860" s="78" t="s">
        <v>20</v>
      </c>
      <c r="B1860" s="9" t="s">
        <v>459</v>
      </c>
      <c r="C1860" s="78" t="s">
        <v>70</v>
      </c>
      <c r="D1860" s="78" t="s">
        <v>460</v>
      </c>
      <c r="E1860" s="261" t="s">
        <v>275</v>
      </c>
      <c r="F1860" s="261"/>
      <c r="G1860" s="10" t="s">
        <v>276</v>
      </c>
      <c r="H1860" s="11">
        <v>0.36</v>
      </c>
      <c r="I1860" s="12">
        <v>3.55</v>
      </c>
      <c r="J1860" s="12">
        <f t="shared" si="196"/>
        <v>1.27</v>
      </c>
    </row>
    <row r="1861" spans="1:10" ht="25.5" x14ac:dyDescent="0.2">
      <c r="A1861" s="78" t="s">
        <v>20</v>
      </c>
      <c r="B1861" s="9" t="s">
        <v>498</v>
      </c>
      <c r="C1861" s="78" t="s">
        <v>70</v>
      </c>
      <c r="D1861" s="78" t="s">
        <v>499</v>
      </c>
      <c r="E1861" s="261" t="s">
        <v>275</v>
      </c>
      <c r="F1861" s="261"/>
      <c r="G1861" s="10" t="s">
        <v>276</v>
      </c>
      <c r="H1861" s="11">
        <v>0.18</v>
      </c>
      <c r="I1861" s="12">
        <v>3.48</v>
      </c>
      <c r="J1861" s="12">
        <f t="shared" si="196"/>
        <v>0.62</v>
      </c>
    </row>
    <row r="1862" spans="1:10" x14ac:dyDescent="0.2">
      <c r="A1862" s="75" t="s">
        <v>38</v>
      </c>
      <c r="B1862" s="14" t="s">
        <v>502</v>
      </c>
      <c r="C1862" s="75" t="s">
        <v>22</v>
      </c>
      <c r="D1862" s="75" t="s">
        <v>503</v>
      </c>
      <c r="E1862" s="265" t="s">
        <v>124</v>
      </c>
      <c r="F1862" s="265"/>
      <c r="G1862" s="15" t="s">
        <v>25</v>
      </c>
      <c r="H1862" s="16">
        <v>0.18</v>
      </c>
      <c r="I1862" s="17">
        <v>19.55</v>
      </c>
      <c r="J1862" s="17">
        <f t="shared" si="196"/>
        <v>3.51</v>
      </c>
    </row>
    <row r="1863" spans="1:10" x14ac:dyDescent="0.2">
      <c r="A1863" s="75" t="s">
        <v>38</v>
      </c>
      <c r="B1863" s="14" t="s">
        <v>463</v>
      </c>
      <c r="C1863" s="75" t="s">
        <v>22</v>
      </c>
      <c r="D1863" s="75" t="s">
        <v>464</v>
      </c>
      <c r="E1863" s="265" t="s">
        <v>124</v>
      </c>
      <c r="F1863" s="265"/>
      <c r="G1863" s="15" t="s">
        <v>25</v>
      </c>
      <c r="H1863" s="16">
        <v>0.36</v>
      </c>
      <c r="I1863" s="17">
        <v>19.579999999999998</v>
      </c>
      <c r="J1863" s="17">
        <f t="shared" si="196"/>
        <v>7.04</v>
      </c>
    </row>
    <row r="1864" spans="1:10" x14ac:dyDescent="0.2">
      <c r="A1864" s="75" t="s">
        <v>38</v>
      </c>
      <c r="B1864" s="14" t="s">
        <v>281</v>
      </c>
      <c r="C1864" s="75" t="s">
        <v>22</v>
      </c>
      <c r="D1864" s="75" t="s">
        <v>282</v>
      </c>
      <c r="E1864" s="265" t="s">
        <v>124</v>
      </c>
      <c r="F1864" s="265"/>
      <c r="G1864" s="15" t="s">
        <v>25</v>
      </c>
      <c r="H1864" s="16">
        <v>0.36</v>
      </c>
      <c r="I1864" s="17">
        <v>19.55</v>
      </c>
      <c r="J1864" s="17">
        <f t="shared" si="196"/>
        <v>7.03</v>
      </c>
    </row>
    <row r="1865" spans="1:10" ht="15" thickBot="1" x14ac:dyDescent="0.25">
      <c r="A1865" s="75" t="s">
        <v>38</v>
      </c>
      <c r="B1865" s="14" t="s">
        <v>283</v>
      </c>
      <c r="C1865" s="75" t="s">
        <v>22</v>
      </c>
      <c r="D1865" s="75" t="s">
        <v>284</v>
      </c>
      <c r="E1865" s="265" t="s">
        <v>124</v>
      </c>
      <c r="F1865" s="265"/>
      <c r="G1865" s="15" t="s">
        <v>25</v>
      </c>
      <c r="H1865" s="16">
        <v>1.62</v>
      </c>
      <c r="I1865" s="17">
        <v>12.11</v>
      </c>
      <c r="J1865" s="17">
        <f t="shared" si="196"/>
        <v>19.61</v>
      </c>
    </row>
    <row r="1866" spans="1:10" ht="15" thickTop="1" x14ac:dyDescent="0.2">
      <c r="A1866" s="13"/>
      <c r="B1866" s="13"/>
      <c r="C1866" s="13"/>
      <c r="D1866" s="13"/>
      <c r="E1866" s="13"/>
      <c r="F1866" s="13"/>
      <c r="G1866" s="13"/>
      <c r="H1866" s="13"/>
      <c r="I1866" s="13"/>
      <c r="J1866" s="13"/>
    </row>
    <row r="1867" spans="1:10" ht="15" x14ac:dyDescent="0.2">
      <c r="A1867" s="76"/>
      <c r="B1867" s="79" t="s">
        <v>9</v>
      </c>
      <c r="C1867" s="76" t="s">
        <v>10</v>
      </c>
      <c r="D1867" s="76" t="s">
        <v>11</v>
      </c>
      <c r="E1867" s="262" t="s">
        <v>12</v>
      </c>
      <c r="F1867" s="262"/>
      <c r="G1867" s="80" t="s">
        <v>13</v>
      </c>
      <c r="H1867" s="79" t="s">
        <v>14</v>
      </c>
      <c r="I1867" s="79" t="s">
        <v>1550</v>
      </c>
      <c r="J1867" s="79" t="s">
        <v>1551</v>
      </c>
    </row>
    <row r="1868" spans="1:10" x14ac:dyDescent="0.2">
      <c r="A1868" s="77" t="s">
        <v>15</v>
      </c>
      <c r="B1868" s="5" t="s">
        <v>572</v>
      </c>
      <c r="C1868" s="77" t="s">
        <v>22</v>
      </c>
      <c r="D1868" s="77" t="s">
        <v>573</v>
      </c>
      <c r="E1868" s="263" t="s">
        <v>24</v>
      </c>
      <c r="F1868" s="263"/>
      <c r="G1868" s="6" t="s">
        <v>25</v>
      </c>
      <c r="H1868" s="7">
        <v>1</v>
      </c>
      <c r="I1868" s="8"/>
      <c r="J1868" s="8">
        <f>SUM(J1869:J1876)</f>
        <v>27.51</v>
      </c>
    </row>
    <row r="1869" spans="1:10" ht="25.5" x14ac:dyDescent="0.2">
      <c r="A1869" s="78" t="s">
        <v>20</v>
      </c>
      <c r="B1869" s="9" t="s">
        <v>1129</v>
      </c>
      <c r="C1869" s="78" t="s">
        <v>22</v>
      </c>
      <c r="D1869" s="78" t="s">
        <v>1130</v>
      </c>
      <c r="E1869" s="261" t="s">
        <v>24</v>
      </c>
      <c r="F1869" s="261"/>
      <c r="G1869" s="10" t="s">
        <v>25</v>
      </c>
      <c r="H1869" s="11">
        <v>1</v>
      </c>
      <c r="I1869" s="12">
        <v>0.23</v>
      </c>
      <c r="J1869" s="12">
        <f t="shared" ref="J1869:J1876" si="197">TRUNC(H1869*I1869,2)</f>
        <v>0.23</v>
      </c>
    </row>
    <row r="1870" spans="1:10" x14ac:dyDescent="0.2">
      <c r="A1870" s="75" t="s">
        <v>38</v>
      </c>
      <c r="B1870" s="14" t="s">
        <v>942</v>
      </c>
      <c r="C1870" s="75" t="s">
        <v>22</v>
      </c>
      <c r="D1870" s="75" t="s">
        <v>943</v>
      </c>
      <c r="E1870" s="265" t="s">
        <v>944</v>
      </c>
      <c r="F1870" s="265"/>
      <c r="G1870" s="15" t="s">
        <v>25</v>
      </c>
      <c r="H1870" s="16">
        <v>1</v>
      </c>
      <c r="I1870" s="17">
        <v>3.84</v>
      </c>
      <c r="J1870" s="17">
        <f t="shared" si="197"/>
        <v>3.84</v>
      </c>
    </row>
    <row r="1871" spans="1:10" ht="25.5" x14ac:dyDescent="0.2">
      <c r="A1871" s="75" t="s">
        <v>38</v>
      </c>
      <c r="B1871" s="14" t="s">
        <v>945</v>
      </c>
      <c r="C1871" s="75" t="s">
        <v>22</v>
      </c>
      <c r="D1871" s="75" t="s">
        <v>946</v>
      </c>
      <c r="E1871" s="265" t="s">
        <v>41</v>
      </c>
      <c r="F1871" s="265"/>
      <c r="G1871" s="15" t="s">
        <v>25</v>
      </c>
      <c r="H1871" s="16">
        <v>1</v>
      </c>
      <c r="I1871" s="17">
        <v>1.0900000000000001</v>
      </c>
      <c r="J1871" s="17">
        <f t="shared" si="197"/>
        <v>1.0900000000000001</v>
      </c>
    </row>
    <row r="1872" spans="1:10" x14ac:dyDescent="0.2">
      <c r="A1872" s="75" t="s">
        <v>38</v>
      </c>
      <c r="B1872" s="14" t="s">
        <v>947</v>
      </c>
      <c r="C1872" s="75" t="s">
        <v>22</v>
      </c>
      <c r="D1872" s="75" t="s">
        <v>948</v>
      </c>
      <c r="E1872" s="265" t="s">
        <v>944</v>
      </c>
      <c r="F1872" s="265"/>
      <c r="G1872" s="15" t="s">
        <v>25</v>
      </c>
      <c r="H1872" s="16">
        <v>1</v>
      </c>
      <c r="I1872" s="17">
        <v>0.81</v>
      </c>
      <c r="J1872" s="17">
        <f t="shared" si="197"/>
        <v>0.81</v>
      </c>
    </row>
    <row r="1873" spans="1:10" ht="25.5" x14ac:dyDescent="0.2">
      <c r="A1873" s="75" t="s">
        <v>38</v>
      </c>
      <c r="B1873" s="14" t="s">
        <v>949</v>
      </c>
      <c r="C1873" s="75" t="s">
        <v>22</v>
      </c>
      <c r="D1873" s="75" t="s">
        <v>950</v>
      </c>
      <c r="E1873" s="265" t="s">
        <v>41</v>
      </c>
      <c r="F1873" s="265"/>
      <c r="G1873" s="15" t="s">
        <v>25</v>
      </c>
      <c r="H1873" s="16">
        <v>1</v>
      </c>
      <c r="I1873" s="17">
        <v>0.74</v>
      </c>
      <c r="J1873" s="17">
        <f t="shared" si="197"/>
        <v>0.74</v>
      </c>
    </row>
    <row r="1874" spans="1:10" x14ac:dyDescent="0.2">
      <c r="A1874" s="75" t="s">
        <v>38</v>
      </c>
      <c r="B1874" s="14" t="s">
        <v>1131</v>
      </c>
      <c r="C1874" s="75" t="s">
        <v>22</v>
      </c>
      <c r="D1874" s="75" t="s">
        <v>1132</v>
      </c>
      <c r="E1874" s="265" t="s">
        <v>124</v>
      </c>
      <c r="F1874" s="265"/>
      <c r="G1874" s="15" t="s">
        <v>25</v>
      </c>
      <c r="H1874" s="16">
        <v>1</v>
      </c>
      <c r="I1874" s="17">
        <v>19.55</v>
      </c>
      <c r="J1874" s="17">
        <f t="shared" si="197"/>
        <v>19.55</v>
      </c>
    </row>
    <row r="1875" spans="1:10" x14ac:dyDescent="0.2">
      <c r="A1875" s="75" t="s">
        <v>38</v>
      </c>
      <c r="B1875" s="14" t="s">
        <v>951</v>
      </c>
      <c r="C1875" s="75" t="s">
        <v>22</v>
      </c>
      <c r="D1875" s="75" t="s">
        <v>952</v>
      </c>
      <c r="E1875" s="265" t="s">
        <v>953</v>
      </c>
      <c r="F1875" s="265"/>
      <c r="G1875" s="15" t="s">
        <v>25</v>
      </c>
      <c r="H1875" s="16">
        <v>1</v>
      </c>
      <c r="I1875" s="17">
        <v>0.06</v>
      </c>
      <c r="J1875" s="17">
        <f t="shared" si="197"/>
        <v>0.06</v>
      </c>
    </row>
    <row r="1876" spans="1:10" ht="15" thickBot="1" x14ac:dyDescent="0.25">
      <c r="A1876" s="75" t="s">
        <v>38</v>
      </c>
      <c r="B1876" s="14" t="s">
        <v>954</v>
      </c>
      <c r="C1876" s="75" t="s">
        <v>22</v>
      </c>
      <c r="D1876" s="75" t="s">
        <v>955</v>
      </c>
      <c r="E1876" s="265" t="s">
        <v>592</v>
      </c>
      <c r="F1876" s="265"/>
      <c r="G1876" s="15" t="s">
        <v>25</v>
      </c>
      <c r="H1876" s="16">
        <v>1</v>
      </c>
      <c r="I1876" s="17">
        <v>1.19</v>
      </c>
      <c r="J1876" s="17">
        <f t="shared" si="197"/>
        <v>1.19</v>
      </c>
    </row>
    <row r="1877" spans="1:10" ht="15" thickTop="1" x14ac:dyDescent="0.2">
      <c r="A1877" s="13"/>
      <c r="B1877" s="13"/>
      <c r="C1877" s="13"/>
      <c r="D1877" s="13"/>
      <c r="E1877" s="13"/>
      <c r="F1877" s="13"/>
      <c r="G1877" s="13"/>
      <c r="H1877" s="13"/>
      <c r="I1877" s="13"/>
      <c r="J1877" s="13"/>
    </row>
    <row r="1878" spans="1:10" ht="15" x14ac:dyDescent="0.2">
      <c r="A1878" s="76"/>
      <c r="B1878" s="79" t="s">
        <v>9</v>
      </c>
      <c r="C1878" s="76" t="s">
        <v>10</v>
      </c>
      <c r="D1878" s="76" t="s">
        <v>11</v>
      </c>
      <c r="E1878" s="262" t="s">
        <v>12</v>
      </c>
      <c r="F1878" s="262"/>
      <c r="G1878" s="80" t="s">
        <v>13</v>
      </c>
      <c r="H1878" s="79" t="s">
        <v>14</v>
      </c>
      <c r="I1878" s="79" t="s">
        <v>1550</v>
      </c>
      <c r="J1878" s="79" t="s">
        <v>1551</v>
      </c>
    </row>
    <row r="1879" spans="1:10" x14ac:dyDescent="0.2">
      <c r="A1879" s="77" t="s">
        <v>15</v>
      </c>
      <c r="B1879" s="5" t="s">
        <v>26</v>
      </c>
      <c r="C1879" s="77" t="s">
        <v>22</v>
      </c>
      <c r="D1879" s="77" t="s">
        <v>27</v>
      </c>
      <c r="E1879" s="263" t="s">
        <v>24</v>
      </c>
      <c r="F1879" s="263"/>
      <c r="G1879" s="6" t="s">
        <v>25</v>
      </c>
      <c r="H1879" s="7">
        <v>1</v>
      </c>
      <c r="I1879" s="8"/>
      <c r="J1879" s="8">
        <f>SUM(J1880:J1885)</f>
        <v>48.510000000000005</v>
      </c>
    </row>
    <row r="1880" spans="1:10" ht="25.5" x14ac:dyDescent="0.2">
      <c r="A1880" s="78" t="s">
        <v>20</v>
      </c>
      <c r="B1880" s="9" t="s">
        <v>1133</v>
      </c>
      <c r="C1880" s="78" t="s">
        <v>22</v>
      </c>
      <c r="D1880" s="78" t="s">
        <v>1134</v>
      </c>
      <c r="E1880" s="261" t="s">
        <v>24</v>
      </c>
      <c r="F1880" s="261"/>
      <c r="G1880" s="10" t="s">
        <v>25</v>
      </c>
      <c r="H1880" s="11">
        <v>1</v>
      </c>
      <c r="I1880" s="12">
        <v>0.78</v>
      </c>
      <c r="J1880" s="12">
        <f t="shared" ref="J1880:J1885" si="198">TRUNC(H1880*I1880,2)</f>
        <v>0.78</v>
      </c>
    </row>
    <row r="1881" spans="1:10" ht="25.5" x14ac:dyDescent="0.2">
      <c r="A1881" s="75" t="s">
        <v>38</v>
      </c>
      <c r="B1881" s="14" t="s">
        <v>1433</v>
      </c>
      <c r="C1881" s="75" t="s">
        <v>22</v>
      </c>
      <c r="D1881" s="75" t="s">
        <v>1434</v>
      </c>
      <c r="E1881" s="265" t="s">
        <v>41</v>
      </c>
      <c r="F1881" s="265"/>
      <c r="G1881" s="15" t="s">
        <v>25</v>
      </c>
      <c r="H1881" s="16">
        <v>1</v>
      </c>
      <c r="I1881" s="17">
        <v>1.08</v>
      </c>
      <c r="J1881" s="17">
        <f t="shared" si="198"/>
        <v>1.08</v>
      </c>
    </row>
    <row r="1882" spans="1:10" x14ac:dyDescent="0.2">
      <c r="A1882" s="75" t="s">
        <v>38</v>
      </c>
      <c r="B1882" s="14" t="s">
        <v>947</v>
      </c>
      <c r="C1882" s="75" t="s">
        <v>22</v>
      </c>
      <c r="D1882" s="75" t="s">
        <v>948</v>
      </c>
      <c r="E1882" s="265" t="s">
        <v>944</v>
      </c>
      <c r="F1882" s="265"/>
      <c r="G1882" s="15" t="s">
        <v>25</v>
      </c>
      <c r="H1882" s="16">
        <v>1</v>
      </c>
      <c r="I1882" s="17">
        <v>0.81</v>
      </c>
      <c r="J1882" s="17">
        <f t="shared" si="198"/>
        <v>0.81</v>
      </c>
    </row>
    <row r="1883" spans="1:10" ht="25.5" x14ac:dyDescent="0.2">
      <c r="A1883" s="75" t="s">
        <v>38</v>
      </c>
      <c r="B1883" s="14" t="s">
        <v>1435</v>
      </c>
      <c r="C1883" s="75" t="s">
        <v>22</v>
      </c>
      <c r="D1883" s="75" t="s">
        <v>1436</v>
      </c>
      <c r="E1883" s="265" t="s">
        <v>41</v>
      </c>
      <c r="F1883" s="265"/>
      <c r="G1883" s="15" t="s">
        <v>25</v>
      </c>
      <c r="H1883" s="16">
        <v>1</v>
      </c>
      <c r="I1883" s="17">
        <v>0.1</v>
      </c>
      <c r="J1883" s="17">
        <f t="shared" si="198"/>
        <v>0.1</v>
      </c>
    </row>
    <row r="1884" spans="1:10" x14ac:dyDescent="0.2">
      <c r="A1884" s="75" t="s">
        <v>38</v>
      </c>
      <c r="B1884" s="14" t="s">
        <v>1135</v>
      </c>
      <c r="C1884" s="75" t="s">
        <v>22</v>
      </c>
      <c r="D1884" s="75" t="s">
        <v>1136</v>
      </c>
      <c r="E1884" s="265" t="s">
        <v>124</v>
      </c>
      <c r="F1884" s="265"/>
      <c r="G1884" s="15" t="s">
        <v>25</v>
      </c>
      <c r="H1884" s="16">
        <v>1</v>
      </c>
      <c r="I1884" s="17">
        <v>45.68</v>
      </c>
      <c r="J1884" s="17">
        <f t="shared" si="198"/>
        <v>45.68</v>
      </c>
    </row>
    <row r="1885" spans="1:10" ht="15" thickBot="1" x14ac:dyDescent="0.25">
      <c r="A1885" s="75" t="s">
        <v>38</v>
      </c>
      <c r="B1885" s="14" t="s">
        <v>951</v>
      </c>
      <c r="C1885" s="75" t="s">
        <v>22</v>
      </c>
      <c r="D1885" s="75" t="s">
        <v>952</v>
      </c>
      <c r="E1885" s="265" t="s">
        <v>953</v>
      </c>
      <c r="F1885" s="265"/>
      <c r="G1885" s="15" t="s">
        <v>25</v>
      </c>
      <c r="H1885" s="16">
        <v>1</v>
      </c>
      <c r="I1885" s="17">
        <v>0.06</v>
      </c>
      <c r="J1885" s="17">
        <f t="shared" si="198"/>
        <v>0.06</v>
      </c>
    </row>
    <row r="1886" spans="1:10" ht="15" thickTop="1" x14ac:dyDescent="0.2">
      <c r="A1886" s="13"/>
      <c r="B1886" s="13"/>
      <c r="C1886" s="13"/>
      <c r="D1886" s="13"/>
      <c r="E1886" s="13"/>
      <c r="F1886" s="13"/>
      <c r="G1886" s="13"/>
      <c r="H1886" s="13"/>
      <c r="I1886" s="13"/>
      <c r="J1886" s="13"/>
    </row>
    <row r="1887" spans="1:10" ht="15" x14ac:dyDescent="0.2">
      <c r="A1887" s="76"/>
      <c r="B1887" s="79" t="s">
        <v>9</v>
      </c>
      <c r="C1887" s="76" t="s">
        <v>10</v>
      </c>
      <c r="D1887" s="76" t="s">
        <v>11</v>
      </c>
      <c r="E1887" s="262" t="s">
        <v>12</v>
      </c>
      <c r="F1887" s="262"/>
      <c r="G1887" s="80" t="s">
        <v>13</v>
      </c>
      <c r="H1887" s="79" t="s">
        <v>14</v>
      </c>
      <c r="I1887" s="79" t="s">
        <v>1550</v>
      </c>
      <c r="J1887" s="79" t="s">
        <v>1551</v>
      </c>
    </row>
    <row r="1888" spans="1:10" ht="38.25" x14ac:dyDescent="0.2">
      <c r="A1888" s="77" t="s">
        <v>15</v>
      </c>
      <c r="B1888" s="5" t="s">
        <v>982</v>
      </c>
      <c r="C1888" s="77" t="s">
        <v>22</v>
      </c>
      <c r="D1888" s="77" t="s">
        <v>983</v>
      </c>
      <c r="E1888" s="263" t="s">
        <v>110</v>
      </c>
      <c r="F1888" s="263"/>
      <c r="G1888" s="6" t="s">
        <v>114</v>
      </c>
      <c r="H1888" s="7">
        <v>1</v>
      </c>
      <c r="I1888" s="8"/>
      <c r="J1888" s="8">
        <f>SUM(J1889:J1890)</f>
        <v>0.99</v>
      </c>
    </row>
    <row r="1889" spans="1:10" ht="38.25" x14ac:dyDescent="0.2">
      <c r="A1889" s="78" t="s">
        <v>20</v>
      </c>
      <c r="B1889" s="9" t="s">
        <v>1437</v>
      </c>
      <c r="C1889" s="78" t="s">
        <v>22</v>
      </c>
      <c r="D1889" s="78" t="s">
        <v>1438</v>
      </c>
      <c r="E1889" s="261" t="s">
        <v>110</v>
      </c>
      <c r="F1889" s="261"/>
      <c r="G1889" s="10" t="s">
        <v>25</v>
      </c>
      <c r="H1889" s="11">
        <v>1</v>
      </c>
      <c r="I1889" s="12">
        <v>0.89</v>
      </c>
      <c r="J1889" s="12">
        <f t="shared" ref="J1889:J1890" si="199">TRUNC(H1889*I1889,2)</f>
        <v>0.89</v>
      </c>
    </row>
    <row r="1890" spans="1:10" ht="39" thickBot="1" x14ac:dyDescent="0.25">
      <c r="A1890" s="78" t="s">
        <v>20</v>
      </c>
      <c r="B1890" s="9" t="s">
        <v>1439</v>
      </c>
      <c r="C1890" s="78" t="s">
        <v>22</v>
      </c>
      <c r="D1890" s="78" t="s">
        <v>1440</v>
      </c>
      <c r="E1890" s="261" t="s">
        <v>110</v>
      </c>
      <c r="F1890" s="261"/>
      <c r="G1890" s="10" t="s">
        <v>25</v>
      </c>
      <c r="H1890" s="11">
        <v>1</v>
      </c>
      <c r="I1890" s="12">
        <v>0.1</v>
      </c>
      <c r="J1890" s="12">
        <f t="shared" si="199"/>
        <v>0.1</v>
      </c>
    </row>
    <row r="1891" spans="1:10" ht="15" thickTop="1" x14ac:dyDescent="0.2">
      <c r="A1891" s="13"/>
      <c r="B1891" s="13"/>
      <c r="C1891" s="13"/>
      <c r="D1891" s="13"/>
      <c r="E1891" s="13"/>
      <c r="F1891" s="13"/>
      <c r="G1891" s="13"/>
      <c r="H1891" s="13"/>
      <c r="I1891" s="13"/>
      <c r="J1891" s="13"/>
    </row>
    <row r="1892" spans="1:10" ht="15" x14ac:dyDescent="0.2">
      <c r="A1892" s="76"/>
      <c r="B1892" s="79" t="s">
        <v>9</v>
      </c>
      <c r="C1892" s="76" t="s">
        <v>10</v>
      </c>
      <c r="D1892" s="76" t="s">
        <v>11</v>
      </c>
      <c r="E1892" s="262" t="s">
        <v>12</v>
      </c>
      <c r="F1892" s="262"/>
      <c r="G1892" s="80" t="s">
        <v>13</v>
      </c>
      <c r="H1892" s="79" t="s">
        <v>14</v>
      </c>
      <c r="I1892" s="79" t="s">
        <v>1550</v>
      </c>
      <c r="J1892" s="79" t="s">
        <v>1551</v>
      </c>
    </row>
    <row r="1893" spans="1:10" ht="38.25" x14ac:dyDescent="0.2">
      <c r="A1893" s="77" t="s">
        <v>15</v>
      </c>
      <c r="B1893" s="5" t="s">
        <v>980</v>
      </c>
      <c r="C1893" s="77" t="s">
        <v>22</v>
      </c>
      <c r="D1893" s="77" t="s">
        <v>981</v>
      </c>
      <c r="E1893" s="263" t="s">
        <v>110</v>
      </c>
      <c r="F1893" s="263"/>
      <c r="G1893" s="6" t="s">
        <v>111</v>
      </c>
      <c r="H1893" s="7">
        <v>1</v>
      </c>
      <c r="I1893" s="8"/>
      <c r="J1893" s="8">
        <f>SUM(J1894:J1897)</f>
        <v>4.74</v>
      </c>
    </row>
    <row r="1894" spans="1:10" ht="38.25" x14ac:dyDescent="0.2">
      <c r="A1894" s="78" t="s">
        <v>20</v>
      </c>
      <c r="B1894" s="9" t="s">
        <v>1437</v>
      </c>
      <c r="C1894" s="78" t="s">
        <v>22</v>
      </c>
      <c r="D1894" s="78" t="s">
        <v>1438</v>
      </c>
      <c r="E1894" s="261" t="s">
        <v>110</v>
      </c>
      <c r="F1894" s="261"/>
      <c r="G1894" s="10" t="s">
        <v>25</v>
      </c>
      <c r="H1894" s="11">
        <v>1</v>
      </c>
      <c r="I1894" s="12">
        <v>0.89</v>
      </c>
      <c r="J1894" s="12">
        <f t="shared" ref="J1894:J1897" si="200">TRUNC(H1894*I1894,2)</f>
        <v>0.89</v>
      </c>
    </row>
    <row r="1895" spans="1:10" ht="38.25" x14ac:dyDescent="0.2">
      <c r="A1895" s="78" t="s">
        <v>20</v>
      </c>
      <c r="B1895" s="9" t="s">
        <v>1439</v>
      </c>
      <c r="C1895" s="78" t="s">
        <v>22</v>
      </c>
      <c r="D1895" s="78" t="s">
        <v>1440</v>
      </c>
      <c r="E1895" s="261" t="s">
        <v>110</v>
      </c>
      <c r="F1895" s="261"/>
      <c r="G1895" s="10" t="s">
        <v>25</v>
      </c>
      <c r="H1895" s="11">
        <v>1</v>
      </c>
      <c r="I1895" s="12">
        <v>0.1</v>
      </c>
      <c r="J1895" s="12">
        <f t="shared" si="200"/>
        <v>0.1</v>
      </c>
    </row>
    <row r="1896" spans="1:10" ht="38.25" x14ac:dyDescent="0.2">
      <c r="A1896" s="78" t="s">
        <v>20</v>
      </c>
      <c r="B1896" s="9" t="s">
        <v>1441</v>
      </c>
      <c r="C1896" s="78" t="s">
        <v>22</v>
      </c>
      <c r="D1896" s="78" t="s">
        <v>1442</v>
      </c>
      <c r="E1896" s="261" t="s">
        <v>110</v>
      </c>
      <c r="F1896" s="261"/>
      <c r="G1896" s="10" t="s">
        <v>25</v>
      </c>
      <c r="H1896" s="11">
        <v>1</v>
      </c>
      <c r="I1896" s="12">
        <v>0.97</v>
      </c>
      <c r="J1896" s="12">
        <f t="shared" si="200"/>
        <v>0.97</v>
      </c>
    </row>
    <row r="1897" spans="1:10" ht="39" thickBot="1" x14ac:dyDescent="0.25">
      <c r="A1897" s="78" t="s">
        <v>20</v>
      </c>
      <c r="B1897" s="9" t="s">
        <v>1443</v>
      </c>
      <c r="C1897" s="78" t="s">
        <v>22</v>
      </c>
      <c r="D1897" s="78" t="s">
        <v>1444</v>
      </c>
      <c r="E1897" s="261" t="s">
        <v>110</v>
      </c>
      <c r="F1897" s="261"/>
      <c r="G1897" s="10" t="s">
        <v>25</v>
      </c>
      <c r="H1897" s="11">
        <v>1</v>
      </c>
      <c r="I1897" s="12">
        <v>2.78</v>
      </c>
      <c r="J1897" s="12">
        <f t="shared" si="200"/>
        <v>2.78</v>
      </c>
    </row>
    <row r="1898" spans="1:10" ht="15" thickTop="1" x14ac:dyDescent="0.2">
      <c r="A1898" s="13"/>
      <c r="B1898" s="13"/>
      <c r="C1898" s="13"/>
      <c r="D1898" s="13"/>
      <c r="E1898" s="13"/>
      <c r="F1898" s="13"/>
      <c r="G1898" s="13"/>
      <c r="H1898" s="13"/>
      <c r="I1898" s="13"/>
      <c r="J1898" s="13"/>
    </row>
    <row r="1899" spans="1:10" ht="15" x14ac:dyDescent="0.2">
      <c r="A1899" s="76"/>
      <c r="B1899" s="79" t="s">
        <v>9</v>
      </c>
      <c r="C1899" s="76" t="s">
        <v>10</v>
      </c>
      <c r="D1899" s="76" t="s">
        <v>11</v>
      </c>
      <c r="E1899" s="262" t="s">
        <v>12</v>
      </c>
      <c r="F1899" s="262"/>
      <c r="G1899" s="80" t="s">
        <v>13</v>
      </c>
      <c r="H1899" s="79" t="s">
        <v>14</v>
      </c>
      <c r="I1899" s="79" t="s">
        <v>1550</v>
      </c>
      <c r="J1899" s="79" t="s">
        <v>1551</v>
      </c>
    </row>
    <row r="1900" spans="1:10" ht="38.25" x14ac:dyDescent="0.2">
      <c r="A1900" s="77" t="s">
        <v>15</v>
      </c>
      <c r="B1900" s="5" t="s">
        <v>1437</v>
      </c>
      <c r="C1900" s="77" t="s">
        <v>22</v>
      </c>
      <c r="D1900" s="77" t="s">
        <v>1438</v>
      </c>
      <c r="E1900" s="263" t="s">
        <v>110</v>
      </c>
      <c r="F1900" s="263"/>
      <c r="G1900" s="6" t="s">
        <v>25</v>
      </c>
      <c r="H1900" s="7">
        <v>1</v>
      </c>
      <c r="I1900" s="8"/>
      <c r="J1900" s="8">
        <f>SUM(J1901)</f>
        <v>0.89</v>
      </c>
    </row>
    <row r="1901" spans="1:10" ht="39" thickBot="1" x14ac:dyDescent="0.25">
      <c r="A1901" s="75" t="s">
        <v>38</v>
      </c>
      <c r="B1901" s="14" t="s">
        <v>1445</v>
      </c>
      <c r="C1901" s="75" t="s">
        <v>22</v>
      </c>
      <c r="D1901" s="75" t="s">
        <v>1446</v>
      </c>
      <c r="E1901" s="265" t="s">
        <v>41</v>
      </c>
      <c r="F1901" s="265"/>
      <c r="G1901" s="15" t="s">
        <v>234</v>
      </c>
      <c r="H1901" s="16">
        <v>6.3999999999999997E-5</v>
      </c>
      <c r="I1901" s="17">
        <v>13985.02</v>
      </c>
      <c r="J1901" s="17">
        <f t="shared" ref="J1901" si="201">TRUNC(H1901*I1901,2)</f>
        <v>0.89</v>
      </c>
    </row>
    <row r="1902" spans="1:10" ht="15" thickTop="1" x14ac:dyDescent="0.2">
      <c r="A1902" s="13"/>
      <c r="B1902" s="13"/>
      <c r="C1902" s="13"/>
      <c r="D1902" s="13"/>
      <c r="E1902" s="13"/>
      <c r="F1902" s="13"/>
      <c r="G1902" s="13"/>
      <c r="H1902" s="13"/>
      <c r="I1902" s="13"/>
      <c r="J1902" s="13"/>
    </row>
    <row r="1903" spans="1:10" ht="15" x14ac:dyDescent="0.2">
      <c r="A1903" s="76"/>
      <c r="B1903" s="79" t="s">
        <v>9</v>
      </c>
      <c r="C1903" s="76" t="s">
        <v>10</v>
      </c>
      <c r="D1903" s="76" t="s">
        <v>11</v>
      </c>
      <c r="E1903" s="262" t="s">
        <v>12</v>
      </c>
      <c r="F1903" s="262"/>
      <c r="G1903" s="80" t="s">
        <v>13</v>
      </c>
      <c r="H1903" s="79" t="s">
        <v>14</v>
      </c>
      <c r="I1903" s="79" t="s">
        <v>1550</v>
      </c>
      <c r="J1903" s="79" t="s">
        <v>1551</v>
      </c>
    </row>
    <row r="1904" spans="1:10" ht="38.25" x14ac:dyDescent="0.2">
      <c r="A1904" s="77" t="s">
        <v>15</v>
      </c>
      <c r="B1904" s="5" t="s">
        <v>1439</v>
      </c>
      <c r="C1904" s="77" t="s">
        <v>22</v>
      </c>
      <c r="D1904" s="77" t="s">
        <v>1440</v>
      </c>
      <c r="E1904" s="263" t="s">
        <v>110</v>
      </c>
      <c r="F1904" s="263"/>
      <c r="G1904" s="6" t="s">
        <v>25</v>
      </c>
      <c r="H1904" s="7">
        <v>1</v>
      </c>
      <c r="I1904" s="8"/>
      <c r="J1904" s="8">
        <f>SUM(J1905)</f>
        <v>0.1</v>
      </c>
    </row>
    <row r="1905" spans="1:10" ht="39" thickBot="1" x14ac:dyDescent="0.25">
      <c r="A1905" s="75" t="s">
        <v>38</v>
      </c>
      <c r="B1905" s="14" t="s">
        <v>1445</v>
      </c>
      <c r="C1905" s="75" t="s">
        <v>22</v>
      </c>
      <c r="D1905" s="75" t="s">
        <v>1446</v>
      </c>
      <c r="E1905" s="265" t="s">
        <v>41</v>
      </c>
      <c r="F1905" s="265"/>
      <c r="G1905" s="15" t="s">
        <v>234</v>
      </c>
      <c r="H1905" s="16">
        <v>7.6000000000000001E-6</v>
      </c>
      <c r="I1905" s="17">
        <v>13985.02</v>
      </c>
      <c r="J1905" s="17">
        <f t="shared" ref="J1905" si="202">TRUNC(H1905*I1905,2)</f>
        <v>0.1</v>
      </c>
    </row>
    <row r="1906" spans="1:10" ht="15" thickTop="1" x14ac:dyDescent="0.2">
      <c r="A1906" s="13"/>
      <c r="B1906" s="13"/>
      <c r="C1906" s="13"/>
      <c r="D1906" s="13"/>
      <c r="E1906" s="13"/>
      <c r="F1906" s="13"/>
      <c r="G1906" s="13"/>
      <c r="H1906" s="13"/>
      <c r="I1906" s="13"/>
      <c r="J1906" s="13"/>
    </row>
    <row r="1907" spans="1:10" ht="15" x14ac:dyDescent="0.2">
      <c r="A1907" s="76"/>
      <c r="B1907" s="79" t="s">
        <v>9</v>
      </c>
      <c r="C1907" s="76" t="s">
        <v>10</v>
      </c>
      <c r="D1907" s="76" t="s">
        <v>11</v>
      </c>
      <c r="E1907" s="262" t="s">
        <v>12</v>
      </c>
      <c r="F1907" s="262"/>
      <c r="G1907" s="80" t="s">
        <v>13</v>
      </c>
      <c r="H1907" s="79" t="s">
        <v>14</v>
      </c>
      <c r="I1907" s="79" t="s">
        <v>1550</v>
      </c>
      <c r="J1907" s="79" t="s">
        <v>1551</v>
      </c>
    </row>
    <row r="1908" spans="1:10" ht="38.25" x14ac:dyDescent="0.2">
      <c r="A1908" s="77" t="s">
        <v>15</v>
      </c>
      <c r="B1908" s="5" t="s">
        <v>1441</v>
      </c>
      <c r="C1908" s="77" t="s">
        <v>22</v>
      </c>
      <c r="D1908" s="77" t="s">
        <v>1442</v>
      </c>
      <c r="E1908" s="263" t="s">
        <v>110</v>
      </c>
      <c r="F1908" s="263"/>
      <c r="G1908" s="6" t="s">
        <v>25</v>
      </c>
      <c r="H1908" s="7">
        <v>1</v>
      </c>
      <c r="I1908" s="8"/>
      <c r="J1908" s="8">
        <f>SUM(J1909)</f>
        <v>0.97</v>
      </c>
    </row>
    <row r="1909" spans="1:10" ht="39" thickBot="1" x14ac:dyDescent="0.25">
      <c r="A1909" s="75" t="s">
        <v>38</v>
      </c>
      <c r="B1909" s="14" t="s">
        <v>1445</v>
      </c>
      <c r="C1909" s="75" t="s">
        <v>22</v>
      </c>
      <c r="D1909" s="75" t="s">
        <v>1446</v>
      </c>
      <c r="E1909" s="265" t="s">
        <v>41</v>
      </c>
      <c r="F1909" s="265"/>
      <c r="G1909" s="15" t="s">
        <v>234</v>
      </c>
      <c r="H1909" s="16">
        <v>6.9999999999999994E-5</v>
      </c>
      <c r="I1909" s="17">
        <v>13985.02</v>
      </c>
      <c r="J1909" s="17">
        <f t="shared" ref="J1909" si="203">TRUNC(H1909*I1909,2)</f>
        <v>0.97</v>
      </c>
    </row>
    <row r="1910" spans="1:10" ht="15" thickTop="1" x14ac:dyDescent="0.2">
      <c r="A1910" s="13"/>
      <c r="B1910" s="13"/>
      <c r="C1910" s="13"/>
      <c r="D1910" s="13"/>
      <c r="E1910" s="13"/>
      <c r="F1910" s="13"/>
      <c r="G1910" s="13"/>
      <c r="H1910" s="13"/>
      <c r="I1910" s="13"/>
      <c r="J1910" s="13"/>
    </row>
    <row r="1911" spans="1:10" ht="15" x14ac:dyDescent="0.2">
      <c r="A1911" s="76"/>
      <c r="B1911" s="79" t="s">
        <v>9</v>
      </c>
      <c r="C1911" s="76" t="s">
        <v>10</v>
      </c>
      <c r="D1911" s="76" t="s">
        <v>11</v>
      </c>
      <c r="E1911" s="262" t="s">
        <v>12</v>
      </c>
      <c r="F1911" s="262"/>
      <c r="G1911" s="80" t="s">
        <v>13</v>
      </c>
      <c r="H1911" s="79" t="s">
        <v>14</v>
      </c>
      <c r="I1911" s="79" t="s">
        <v>1550</v>
      </c>
      <c r="J1911" s="79" t="s">
        <v>1551</v>
      </c>
    </row>
    <row r="1912" spans="1:10" ht="38.25" x14ac:dyDescent="0.2">
      <c r="A1912" s="77" t="s">
        <v>15</v>
      </c>
      <c r="B1912" s="5" t="s">
        <v>1443</v>
      </c>
      <c r="C1912" s="77" t="s">
        <v>22</v>
      </c>
      <c r="D1912" s="77" t="s">
        <v>1444</v>
      </c>
      <c r="E1912" s="263" t="s">
        <v>110</v>
      </c>
      <c r="F1912" s="263"/>
      <c r="G1912" s="6" t="s">
        <v>25</v>
      </c>
      <c r="H1912" s="7">
        <v>1</v>
      </c>
      <c r="I1912" s="8"/>
      <c r="J1912" s="8">
        <f>SUM(J1913)</f>
        <v>2.78</v>
      </c>
    </row>
    <row r="1913" spans="1:10" ht="15" thickBot="1" x14ac:dyDescent="0.25">
      <c r="A1913" s="75" t="s">
        <v>38</v>
      </c>
      <c r="B1913" s="14" t="s">
        <v>1072</v>
      </c>
      <c r="C1913" s="75" t="s">
        <v>22</v>
      </c>
      <c r="D1913" s="75" t="s">
        <v>1073</v>
      </c>
      <c r="E1913" s="265" t="s">
        <v>84</v>
      </c>
      <c r="F1913" s="265"/>
      <c r="G1913" s="15" t="s">
        <v>1074</v>
      </c>
      <c r="H1913" s="16">
        <v>3.13</v>
      </c>
      <c r="I1913" s="17">
        <v>0.89</v>
      </c>
      <c r="J1913" s="17">
        <f t="shared" ref="J1913" si="204">TRUNC(H1913*I1913,2)</f>
        <v>2.78</v>
      </c>
    </row>
    <row r="1914" spans="1:10" ht="15" thickTop="1" x14ac:dyDescent="0.2">
      <c r="A1914" s="13"/>
      <c r="B1914" s="13"/>
      <c r="C1914" s="13"/>
      <c r="D1914" s="13"/>
      <c r="E1914" s="13"/>
      <c r="F1914" s="13"/>
      <c r="G1914" s="13"/>
      <c r="H1914" s="13"/>
      <c r="I1914" s="13"/>
      <c r="J1914" s="13"/>
    </row>
    <row r="1915" spans="1:10" ht="15" x14ac:dyDescent="0.2">
      <c r="A1915" s="76"/>
      <c r="B1915" s="79" t="s">
        <v>9</v>
      </c>
      <c r="C1915" s="76" t="s">
        <v>10</v>
      </c>
      <c r="D1915" s="76" t="s">
        <v>11</v>
      </c>
      <c r="E1915" s="262" t="s">
        <v>12</v>
      </c>
      <c r="F1915" s="262"/>
      <c r="G1915" s="80" t="s">
        <v>13</v>
      </c>
      <c r="H1915" s="79" t="s">
        <v>14</v>
      </c>
      <c r="I1915" s="79" t="s">
        <v>1550</v>
      </c>
      <c r="J1915" s="79" t="s">
        <v>1551</v>
      </c>
    </row>
    <row r="1916" spans="1:10" ht="38.25" x14ac:dyDescent="0.2">
      <c r="A1916" s="77" t="s">
        <v>15</v>
      </c>
      <c r="B1916" s="5" t="s">
        <v>507</v>
      </c>
      <c r="C1916" s="77" t="s">
        <v>22</v>
      </c>
      <c r="D1916" s="77" t="s">
        <v>508</v>
      </c>
      <c r="E1916" s="263" t="s">
        <v>195</v>
      </c>
      <c r="F1916" s="263"/>
      <c r="G1916" s="6" t="s">
        <v>97</v>
      </c>
      <c r="H1916" s="7">
        <v>1</v>
      </c>
      <c r="I1916" s="8"/>
      <c r="J1916" s="8">
        <f>SUM(J1917:J1922)</f>
        <v>268.93999999999994</v>
      </c>
    </row>
    <row r="1917" spans="1:10" ht="38.25" x14ac:dyDescent="0.2">
      <c r="A1917" s="78" t="s">
        <v>20</v>
      </c>
      <c r="B1917" s="9" t="s">
        <v>1391</v>
      </c>
      <c r="C1917" s="78" t="s">
        <v>22</v>
      </c>
      <c r="D1917" s="78" t="s">
        <v>1392</v>
      </c>
      <c r="E1917" s="261" t="s">
        <v>195</v>
      </c>
      <c r="F1917" s="261"/>
      <c r="G1917" s="10" t="s">
        <v>97</v>
      </c>
      <c r="H1917" s="11">
        <v>0.87</v>
      </c>
      <c r="I1917" s="12">
        <v>169.4</v>
      </c>
      <c r="J1917" s="12">
        <f t="shared" ref="J1917:J1922" si="205">TRUNC(H1917*I1917,2)</f>
        <v>147.37</v>
      </c>
    </row>
    <row r="1918" spans="1:10" ht="25.5" x14ac:dyDescent="0.2">
      <c r="A1918" s="78" t="s">
        <v>20</v>
      </c>
      <c r="B1918" s="9" t="s">
        <v>956</v>
      </c>
      <c r="C1918" s="78" t="s">
        <v>22</v>
      </c>
      <c r="D1918" s="78" t="s">
        <v>957</v>
      </c>
      <c r="E1918" s="261" t="s">
        <v>24</v>
      </c>
      <c r="F1918" s="261"/>
      <c r="G1918" s="10" t="s">
        <v>25</v>
      </c>
      <c r="H1918" s="11">
        <v>0.58099999999999996</v>
      </c>
      <c r="I1918" s="12">
        <v>19.93</v>
      </c>
      <c r="J1918" s="12">
        <f t="shared" si="205"/>
        <v>11.57</v>
      </c>
    </row>
    <row r="1919" spans="1:10" ht="25.5" x14ac:dyDescent="0.2">
      <c r="A1919" s="78" t="s">
        <v>20</v>
      </c>
      <c r="B1919" s="9" t="s">
        <v>76</v>
      </c>
      <c r="C1919" s="78" t="s">
        <v>22</v>
      </c>
      <c r="D1919" s="78" t="s">
        <v>77</v>
      </c>
      <c r="E1919" s="261" t="s">
        <v>24</v>
      </c>
      <c r="F1919" s="261"/>
      <c r="G1919" s="10" t="s">
        <v>25</v>
      </c>
      <c r="H1919" s="11">
        <v>3.488</v>
      </c>
      <c r="I1919" s="12">
        <v>27.37</v>
      </c>
      <c r="J1919" s="12">
        <f t="shared" si="205"/>
        <v>95.46</v>
      </c>
    </row>
    <row r="1920" spans="1:10" ht="25.5" x14ac:dyDescent="0.2">
      <c r="A1920" s="75" t="s">
        <v>38</v>
      </c>
      <c r="B1920" s="14" t="s">
        <v>215</v>
      </c>
      <c r="C1920" s="75" t="s">
        <v>22</v>
      </c>
      <c r="D1920" s="75" t="s">
        <v>216</v>
      </c>
      <c r="E1920" s="265" t="s">
        <v>84</v>
      </c>
      <c r="F1920" s="265"/>
      <c r="G1920" s="15" t="s">
        <v>217</v>
      </c>
      <c r="H1920" s="16">
        <v>0.01</v>
      </c>
      <c r="I1920" s="17">
        <v>6.08</v>
      </c>
      <c r="J1920" s="17">
        <f t="shared" si="205"/>
        <v>0.06</v>
      </c>
    </row>
    <row r="1921" spans="1:10" ht="38.25" x14ac:dyDescent="0.2">
      <c r="A1921" s="75" t="s">
        <v>38</v>
      </c>
      <c r="B1921" s="14" t="s">
        <v>1447</v>
      </c>
      <c r="C1921" s="75" t="s">
        <v>22</v>
      </c>
      <c r="D1921" s="75" t="s">
        <v>1448</v>
      </c>
      <c r="E1921" s="265" t="s">
        <v>41</v>
      </c>
      <c r="F1921" s="265"/>
      <c r="G1921" s="15" t="s">
        <v>42</v>
      </c>
      <c r="H1921" s="16">
        <v>1.669</v>
      </c>
      <c r="I1921" s="17">
        <v>7.51</v>
      </c>
      <c r="J1921" s="17">
        <f t="shared" si="205"/>
        <v>12.53</v>
      </c>
    </row>
    <row r="1922" spans="1:10" ht="15" thickBot="1" x14ac:dyDescent="0.25">
      <c r="A1922" s="75" t="s">
        <v>38</v>
      </c>
      <c r="B1922" s="14" t="s">
        <v>1449</v>
      </c>
      <c r="C1922" s="75" t="s">
        <v>22</v>
      </c>
      <c r="D1922" s="75" t="s">
        <v>1450</v>
      </c>
      <c r="E1922" s="265" t="s">
        <v>84</v>
      </c>
      <c r="F1922" s="265"/>
      <c r="G1922" s="15" t="s">
        <v>85</v>
      </c>
      <c r="H1922" s="16">
        <v>8.1000000000000003E-2</v>
      </c>
      <c r="I1922" s="17">
        <v>24.11</v>
      </c>
      <c r="J1922" s="17">
        <f t="shared" si="205"/>
        <v>1.95</v>
      </c>
    </row>
    <row r="1923" spans="1:10" ht="15" thickTop="1" x14ac:dyDescent="0.2">
      <c r="A1923" s="13"/>
      <c r="B1923" s="13"/>
      <c r="C1923" s="13"/>
      <c r="D1923" s="13"/>
      <c r="E1923" s="13"/>
      <c r="F1923" s="13"/>
      <c r="G1923" s="13"/>
      <c r="H1923" s="13"/>
      <c r="I1923" s="13"/>
      <c r="J1923" s="13"/>
    </row>
    <row r="1924" spans="1:10" ht="15" x14ac:dyDescent="0.2">
      <c r="A1924" s="76"/>
      <c r="B1924" s="79" t="s">
        <v>9</v>
      </c>
      <c r="C1924" s="76" t="s">
        <v>10</v>
      </c>
      <c r="D1924" s="76" t="s">
        <v>11</v>
      </c>
      <c r="E1924" s="262" t="s">
        <v>12</v>
      </c>
      <c r="F1924" s="262"/>
      <c r="G1924" s="80" t="s">
        <v>13</v>
      </c>
      <c r="H1924" s="79" t="s">
        <v>14</v>
      </c>
      <c r="I1924" s="79" t="s">
        <v>1550</v>
      </c>
      <c r="J1924" s="79" t="s">
        <v>1551</v>
      </c>
    </row>
    <row r="1925" spans="1:10" ht="25.5" x14ac:dyDescent="0.2">
      <c r="A1925" s="77" t="s">
        <v>15</v>
      </c>
      <c r="B1925" s="5" t="s">
        <v>1415</v>
      </c>
      <c r="C1925" s="77" t="s">
        <v>22</v>
      </c>
      <c r="D1925" s="77" t="s">
        <v>1416</v>
      </c>
      <c r="E1925" s="263" t="s">
        <v>24</v>
      </c>
      <c r="F1925" s="263"/>
      <c r="G1925" s="6" t="s">
        <v>25</v>
      </c>
      <c r="H1925" s="7">
        <v>1</v>
      </c>
      <c r="I1925" s="8"/>
      <c r="J1925" s="8">
        <f>SUM(J1926:J1933)</f>
        <v>33.08</v>
      </c>
    </row>
    <row r="1926" spans="1:10" ht="25.5" x14ac:dyDescent="0.2">
      <c r="A1926" s="78" t="s">
        <v>20</v>
      </c>
      <c r="B1926" s="9" t="s">
        <v>1137</v>
      </c>
      <c r="C1926" s="78" t="s">
        <v>22</v>
      </c>
      <c r="D1926" s="78" t="s">
        <v>1138</v>
      </c>
      <c r="E1926" s="261" t="s">
        <v>24</v>
      </c>
      <c r="F1926" s="261"/>
      <c r="G1926" s="10" t="s">
        <v>25</v>
      </c>
      <c r="H1926" s="11">
        <v>1</v>
      </c>
      <c r="I1926" s="12">
        <v>0.34</v>
      </c>
      <c r="J1926" s="12">
        <f t="shared" ref="J1926:J1933" si="206">TRUNC(H1926*I1926,2)</f>
        <v>0.34</v>
      </c>
    </row>
    <row r="1927" spans="1:10" x14ac:dyDescent="0.2">
      <c r="A1927" s="75" t="s">
        <v>38</v>
      </c>
      <c r="B1927" s="14" t="s">
        <v>942</v>
      </c>
      <c r="C1927" s="75" t="s">
        <v>22</v>
      </c>
      <c r="D1927" s="75" t="s">
        <v>943</v>
      </c>
      <c r="E1927" s="265" t="s">
        <v>944</v>
      </c>
      <c r="F1927" s="265"/>
      <c r="G1927" s="15" t="s">
        <v>25</v>
      </c>
      <c r="H1927" s="16">
        <v>1</v>
      </c>
      <c r="I1927" s="17">
        <v>3.84</v>
      </c>
      <c r="J1927" s="17">
        <f t="shared" si="206"/>
        <v>3.84</v>
      </c>
    </row>
    <row r="1928" spans="1:10" ht="25.5" x14ac:dyDescent="0.2">
      <c r="A1928" s="75" t="s">
        <v>38</v>
      </c>
      <c r="B1928" s="14" t="s">
        <v>1451</v>
      </c>
      <c r="C1928" s="75" t="s">
        <v>22</v>
      </c>
      <c r="D1928" s="75" t="s">
        <v>1452</v>
      </c>
      <c r="E1928" s="265" t="s">
        <v>41</v>
      </c>
      <c r="F1928" s="265"/>
      <c r="G1928" s="15" t="s">
        <v>25</v>
      </c>
      <c r="H1928" s="16">
        <v>1</v>
      </c>
      <c r="I1928" s="17">
        <v>0.76</v>
      </c>
      <c r="J1928" s="17">
        <f t="shared" si="206"/>
        <v>0.76</v>
      </c>
    </row>
    <row r="1929" spans="1:10" x14ac:dyDescent="0.2">
      <c r="A1929" s="75" t="s">
        <v>38</v>
      </c>
      <c r="B1929" s="14" t="s">
        <v>947</v>
      </c>
      <c r="C1929" s="75" t="s">
        <v>22</v>
      </c>
      <c r="D1929" s="75" t="s">
        <v>948</v>
      </c>
      <c r="E1929" s="265" t="s">
        <v>944</v>
      </c>
      <c r="F1929" s="265"/>
      <c r="G1929" s="15" t="s">
        <v>25</v>
      </c>
      <c r="H1929" s="16">
        <v>1</v>
      </c>
      <c r="I1929" s="17">
        <v>0.81</v>
      </c>
      <c r="J1929" s="17">
        <f t="shared" si="206"/>
        <v>0.81</v>
      </c>
    </row>
    <row r="1930" spans="1:10" ht="25.5" x14ac:dyDescent="0.2">
      <c r="A1930" s="75" t="s">
        <v>38</v>
      </c>
      <c r="B1930" s="14" t="s">
        <v>1453</v>
      </c>
      <c r="C1930" s="75" t="s">
        <v>22</v>
      </c>
      <c r="D1930" s="75" t="s">
        <v>1454</v>
      </c>
      <c r="E1930" s="265" t="s">
        <v>41</v>
      </c>
      <c r="F1930" s="265"/>
      <c r="G1930" s="15" t="s">
        <v>25</v>
      </c>
      <c r="H1930" s="16">
        <v>1</v>
      </c>
      <c r="I1930" s="17">
        <v>0.01</v>
      </c>
      <c r="J1930" s="17">
        <f t="shared" si="206"/>
        <v>0.01</v>
      </c>
    </row>
    <row r="1931" spans="1:10" x14ac:dyDescent="0.2">
      <c r="A1931" s="75" t="s">
        <v>38</v>
      </c>
      <c r="B1931" s="14" t="s">
        <v>1139</v>
      </c>
      <c r="C1931" s="75" t="s">
        <v>22</v>
      </c>
      <c r="D1931" s="75" t="s">
        <v>1140</v>
      </c>
      <c r="E1931" s="265" t="s">
        <v>124</v>
      </c>
      <c r="F1931" s="265"/>
      <c r="G1931" s="15" t="s">
        <v>25</v>
      </c>
      <c r="H1931" s="16">
        <v>1</v>
      </c>
      <c r="I1931" s="17">
        <v>26.07</v>
      </c>
      <c r="J1931" s="17">
        <f t="shared" si="206"/>
        <v>26.07</v>
      </c>
    </row>
    <row r="1932" spans="1:10" x14ac:dyDescent="0.2">
      <c r="A1932" s="75" t="s">
        <v>38</v>
      </c>
      <c r="B1932" s="14" t="s">
        <v>951</v>
      </c>
      <c r="C1932" s="75" t="s">
        <v>22</v>
      </c>
      <c r="D1932" s="75" t="s">
        <v>952</v>
      </c>
      <c r="E1932" s="265" t="s">
        <v>953</v>
      </c>
      <c r="F1932" s="265"/>
      <c r="G1932" s="15" t="s">
        <v>25</v>
      </c>
      <c r="H1932" s="16">
        <v>1</v>
      </c>
      <c r="I1932" s="17">
        <v>0.06</v>
      </c>
      <c r="J1932" s="17">
        <f t="shared" si="206"/>
        <v>0.06</v>
      </c>
    </row>
    <row r="1933" spans="1:10" ht="15" thickBot="1" x14ac:dyDescent="0.25">
      <c r="A1933" s="75" t="s">
        <v>38</v>
      </c>
      <c r="B1933" s="14" t="s">
        <v>954</v>
      </c>
      <c r="C1933" s="75" t="s">
        <v>22</v>
      </c>
      <c r="D1933" s="75" t="s">
        <v>955</v>
      </c>
      <c r="E1933" s="265" t="s">
        <v>592</v>
      </c>
      <c r="F1933" s="265"/>
      <c r="G1933" s="15" t="s">
        <v>25</v>
      </c>
      <c r="H1933" s="16">
        <v>1</v>
      </c>
      <c r="I1933" s="17">
        <v>1.19</v>
      </c>
      <c r="J1933" s="17">
        <f t="shared" si="206"/>
        <v>1.19</v>
      </c>
    </row>
    <row r="1934" spans="1:10" ht="15" thickTop="1" x14ac:dyDescent="0.2">
      <c r="A1934" s="13"/>
      <c r="B1934" s="13"/>
      <c r="C1934" s="13"/>
      <c r="D1934" s="13"/>
      <c r="E1934" s="13"/>
      <c r="F1934" s="13"/>
      <c r="G1934" s="13"/>
      <c r="H1934" s="13"/>
      <c r="I1934" s="13"/>
      <c r="J1934" s="13"/>
    </row>
    <row r="1935" spans="1:10" ht="15" x14ac:dyDescent="0.2">
      <c r="A1935" s="76"/>
      <c r="B1935" s="79" t="s">
        <v>9</v>
      </c>
      <c r="C1935" s="76" t="s">
        <v>10</v>
      </c>
      <c r="D1935" s="76" t="s">
        <v>11</v>
      </c>
      <c r="E1935" s="262" t="s">
        <v>12</v>
      </c>
      <c r="F1935" s="262"/>
      <c r="G1935" s="80" t="s">
        <v>13</v>
      </c>
      <c r="H1935" s="79" t="s">
        <v>14</v>
      </c>
      <c r="I1935" s="79" t="s">
        <v>1550</v>
      </c>
      <c r="J1935" s="79" t="s">
        <v>1551</v>
      </c>
    </row>
    <row r="1936" spans="1:10" ht="25.5" x14ac:dyDescent="0.2">
      <c r="A1936" s="77" t="s">
        <v>15</v>
      </c>
      <c r="B1936" s="5" t="s">
        <v>529</v>
      </c>
      <c r="C1936" s="77" t="s">
        <v>70</v>
      </c>
      <c r="D1936" s="77" t="s">
        <v>530</v>
      </c>
      <c r="E1936" s="263" t="s">
        <v>528</v>
      </c>
      <c r="F1936" s="263"/>
      <c r="G1936" s="6" t="s">
        <v>73</v>
      </c>
      <c r="H1936" s="7">
        <v>1</v>
      </c>
      <c r="I1936" s="8"/>
      <c r="J1936" s="8">
        <f>SUM(J1937:J1941)</f>
        <v>59.16</v>
      </c>
    </row>
    <row r="1937" spans="1:10" ht="25.5" x14ac:dyDescent="0.2">
      <c r="A1937" s="78" t="s">
        <v>20</v>
      </c>
      <c r="B1937" s="9" t="s">
        <v>277</v>
      </c>
      <c r="C1937" s="78" t="s">
        <v>70</v>
      </c>
      <c r="D1937" s="78" t="s">
        <v>278</v>
      </c>
      <c r="E1937" s="261" t="s">
        <v>275</v>
      </c>
      <c r="F1937" s="261"/>
      <c r="G1937" s="10" t="s">
        <v>276</v>
      </c>
      <c r="H1937" s="11">
        <v>0.4</v>
      </c>
      <c r="I1937" s="12">
        <v>3.63</v>
      </c>
      <c r="J1937" s="12">
        <f t="shared" ref="J1937:J1941" si="207">TRUNC(H1937*I1937,2)</f>
        <v>1.45</v>
      </c>
    </row>
    <row r="1938" spans="1:10" ht="25.5" x14ac:dyDescent="0.2">
      <c r="A1938" s="78" t="s">
        <v>20</v>
      </c>
      <c r="B1938" s="9" t="s">
        <v>459</v>
      </c>
      <c r="C1938" s="78" t="s">
        <v>70</v>
      </c>
      <c r="D1938" s="78" t="s">
        <v>460</v>
      </c>
      <c r="E1938" s="261" t="s">
        <v>275</v>
      </c>
      <c r="F1938" s="261"/>
      <c r="G1938" s="10" t="s">
        <v>276</v>
      </c>
      <c r="H1938" s="11">
        <v>0.6</v>
      </c>
      <c r="I1938" s="12">
        <v>3.55</v>
      </c>
      <c r="J1938" s="12">
        <f t="shared" si="207"/>
        <v>2.13</v>
      </c>
    </row>
    <row r="1939" spans="1:10" x14ac:dyDescent="0.2">
      <c r="A1939" s="75" t="s">
        <v>38</v>
      </c>
      <c r="B1939" s="14" t="s">
        <v>1455</v>
      </c>
      <c r="C1939" s="75" t="s">
        <v>70</v>
      </c>
      <c r="D1939" s="75" t="s">
        <v>1456</v>
      </c>
      <c r="E1939" s="265" t="s">
        <v>84</v>
      </c>
      <c r="F1939" s="265"/>
      <c r="G1939" s="15" t="s">
        <v>73</v>
      </c>
      <c r="H1939" s="16">
        <v>1</v>
      </c>
      <c r="I1939" s="17">
        <v>39</v>
      </c>
      <c r="J1939" s="17">
        <f t="shared" si="207"/>
        <v>39</v>
      </c>
    </row>
    <row r="1940" spans="1:10" x14ac:dyDescent="0.2">
      <c r="A1940" s="75" t="s">
        <v>38</v>
      </c>
      <c r="B1940" s="14" t="s">
        <v>463</v>
      </c>
      <c r="C1940" s="75" t="s">
        <v>22</v>
      </c>
      <c r="D1940" s="75" t="s">
        <v>464</v>
      </c>
      <c r="E1940" s="265" t="s">
        <v>124</v>
      </c>
      <c r="F1940" s="265"/>
      <c r="G1940" s="15" t="s">
        <v>25</v>
      </c>
      <c r="H1940" s="16">
        <v>0.6</v>
      </c>
      <c r="I1940" s="17">
        <v>19.579999999999998</v>
      </c>
      <c r="J1940" s="17">
        <f t="shared" si="207"/>
        <v>11.74</v>
      </c>
    </row>
    <row r="1941" spans="1:10" ht="15" thickBot="1" x14ac:dyDescent="0.25">
      <c r="A1941" s="75" t="s">
        <v>38</v>
      </c>
      <c r="B1941" s="14" t="s">
        <v>283</v>
      </c>
      <c r="C1941" s="75" t="s">
        <v>22</v>
      </c>
      <c r="D1941" s="75" t="s">
        <v>284</v>
      </c>
      <c r="E1941" s="265" t="s">
        <v>124</v>
      </c>
      <c r="F1941" s="265"/>
      <c r="G1941" s="15" t="s">
        <v>25</v>
      </c>
      <c r="H1941" s="16">
        <v>0.4</v>
      </c>
      <c r="I1941" s="17">
        <v>12.11</v>
      </c>
      <c r="J1941" s="17">
        <f t="shared" si="207"/>
        <v>4.84</v>
      </c>
    </row>
    <row r="1942" spans="1:10" ht="15" thickTop="1" x14ac:dyDescent="0.2">
      <c r="A1942" s="13"/>
      <c r="B1942" s="13"/>
      <c r="C1942" s="13"/>
      <c r="D1942" s="13"/>
      <c r="E1942" s="13"/>
      <c r="F1942" s="13"/>
      <c r="G1942" s="13"/>
      <c r="H1942" s="13"/>
      <c r="I1942" s="13"/>
      <c r="J1942" s="13"/>
    </row>
    <row r="1943" spans="1:10" ht="15" x14ac:dyDescent="0.2">
      <c r="A1943" s="76"/>
      <c r="B1943" s="79" t="s">
        <v>9</v>
      </c>
      <c r="C1943" s="76" t="s">
        <v>10</v>
      </c>
      <c r="D1943" s="76" t="s">
        <v>11</v>
      </c>
      <c r="E1943" s="262" t="s">
        <v>12</v>
      </c>
      <c r="F1943" s="262"/>
      <c r="G1943" s="80" t="s">
        <v>13</v>
      </c>
      <c r="H1943" s="79" t="s">
        <v>14</v>
      </c>
      <c r="I1943" s="79" t="s">
        <v>1550</v>
      </c>
      <c r="J1943" s="79" t="s">
        <v>1551</v>
      </c>
    </row>
    <row r="1944" spans="1:10" x14ac:dyDescent="0.2">
      <c r="A1944" s="77" t="s">
        <v>15</v>
      </c>
      <c r="B1944" s="5" t="s">
        <v>422</v>
      </c>
      <c r="C1944" s="77" t="s">
        <v>70</v>
      </c>
      <c r="D1944" s="77" t="s">
        <v>423</v>
      </c>
      <c r="E1944" s="263" t="s">
        <v>214</v>
      </c>
      <c r="F1944" s="263"/>
      <c r="G1944" s="6" t="s">
        <v>120</v>
      </c>
      <c r="H1944" s="7">
        <v>1</v>
      </c>
      <c r="I1944" s="8"/>
      <c r="J1944" s="8">
        <f>SUM(J1945:J1958)</f>
        <v>240.18000000000004</v>
      </c>
    </row>
    <row r="1945" spans="1:10" ht="25.5" x14ac:dyDescent="0.2">
      <c r="A1945" s="78" t="s">
        <v>20</v>
      </c>
      <c r="B1945" s="9" t="s">
        <v>1237</v>
      </c>
      <c r="C1945" s="78" t="s">
        <v>70</v>
      </c>
      <c r="D1945" s="78" t="s">
        <v>1238</v>
      </c>
      <c r="E1945" s="261" t="s">
        <v>583</v>
      </c>
      <c r="F1945" s="261"/>
      <c r="G1945" s="10" t="s">
        <v>133</v>
      </c>
      <c r="H1945" s="11">
        <v>0.03</v>
      </c>
      <c r="I1945" s="12">
        <v>553.51</v>
      </c>
      <c r="J1945" s="12">
        <f t="shared" ref="J1945:J1958" si="208">TRUNC(H1945*I1945,2)</f>
        <v>16.600000000000001</v>
      </c>
    </row>
    <row r="1946" spans="1:10" ht="25.5" x14ac:dyDescent="0.2">
      <c r="A1946" s="78" t="s">
        <v>20</v>
      </c>
      <c r="B1946" s="9" t="s">
        <v>496</v>
      </c>
      <c r="C1946" s="78" t="s">
        <v>70</v>
      </c>
      <c r="D1946" s="78" t="s">
        <v>497</v>
      </c>
      <c r="E1946" s="261" t="s">
        <v>225</v>
      </c>
      <c r="F1946" s="261"/>
      <c r="G1946" s="10" t="s">
        <v>176</v>
      </c>
      <c r="H1946" s="11">
        <v>2.4</v>
      </c>
      <c r="I1946" s="12">
        <v>12.84</v>
      </c>
      <c r="J1946" s="12">
        <f t="shared" si="208"/>
        <v>30.81</v>
      </c>
    </row>
    <row r="1947" spans="1:10" ht="25.5" x14ac:dyDescent="0.2">
      <c r="A1947" s="78" t="s">
        <v>20</v>
      </c>
      <c r="B1947" s="9" t="s">
        <v>277</v>
      </c>
      <c r="C1947" s="78" t="s">
        <v>70</v>
      </c>
      <c r="D1947" s="78" t="s">
        <v>278</v>
      </c>
      <c r="E1947" s="261" t="s">
        <v>275</v>
      </c>
      <c r="F1947" s="261"/>
      <c r="G1947" s="10" t="s">
        <v>276</v>
      </c>
      <c r="H1947" s="11">
        <v>1</v>
      </c>
      <c r="I1947" s="12">
        <v>3.63</v>
      </c>
      <c r="J1947" s="12">
        <f t="shared" si="208"/>
        <v>3.63</v>
      </c>
    </row>
    <row r="1948" spans="1:10" ht="25.5" x14ac:dyDescent="0.2">
      <c r="A1948" s="78" t="s">
        <v>20</v>
      </c>
      <c r="B1948" s="9" t="s">
        <v>273</v>
      </c>
      <c r="C1948" s="78" t="s">
        <v>70</v>
      </c>
      <c r="D1948" s="78" t="s">
        <v>274</v>
      </c>
      <c r="E1948" s="261" t="s">
        <v>275</v>
      </c>
      <c r="F1948" s="261"/>
      <c r="G1948" s="10" t="s">
        <v>276</v>
      </c>
      <c r="H1948" s="11">
        <v>0.6</v>
      </c>
      <c r="I1948" s="12">
        <v>3.51</v>
      </c>
      <c r="J1948" s="12">
        <f t="shared" si="208"/>
        <v>2.1</v>
      </c>
    </row>
    <row r="1949" spans="1:10" ht="25.5" x14ac:dyDescent="0.2">
      <c r="A1949" s="78" t="s">
        <v>20</v>
      </c>
      <c r="B1949" s="9" t="s">
        <v>424</v>
      </c>
      <c r="C1949" s="78" t="s">
        <v>70</v>
      </c>
      <c r="D1949" s="78" t="s">
        <v>425</v>
      </c>
      <c r="E1949" s="261" t="s">
        <v>275</v>
      </c>
      <c r="F1949" s="261"/>
      <c r="G1949" s="10" t="s">
        <v>276</v>
      </c>
      <c r="H1949" s="11">
        <v>0.4</v>
      </c>
      <c r="I1949" s="12">
        <v>3.55</v>
      </c>
      <c r="J1949" s="12">
        <f t="shared" si="208"/>
        <v>1.42</v>
      </c>
    </row>
    <row r="1950" spans="1:10" ht="25.5" x14ac:dyDescent="0.2">
      <c r="A1950" s="78" t="s">
        <v>20</v>
      </c>
      <c r="B1950" s="9" t="s">
        <v>1401</v>
      </c>
      <c r="C1950" s="78" t="s">
        <v>70</v>
      </c>
      <c r="D1950" s="78" t="s">
        <v>1402</v>
      </c>
      <c r="E1950" s="261" t="s">
        <v>214</v>
      </c>
      <c r="F1950" s="261"/>
      <c r="G1950" s="10" t="s">
        <v>97</v>
      </c>
      <c r="H1950" s="11">
        <v>0.3</v>
      </c>
      <c r="I1950" s="12">
        <v>47.47</v>
      </c>
      <c r="J1950" s="12">
        <f t="shared" si="208"/>
        <v>14.24</v>
      </c>
    </row>
    <row r="1951" spans="1:10" ht="25.5" x14ac:dyDescent="0.2">
      <c r="A1951" s="75" t="s">
        <v>38</v>
      </c>
      <c r="B1951" s="14" t="s">
        <v>1457</v>
      </c>
      <c r="C1951" s="75" t="s">
        <v>70</v>
      </c>
      <c r="D1951" s="75" t="s">
        <v>1458</v>
      </c>
      <c r="E1951" s="265" t="s">
        <v>84</v>
      </c>
      <c r="F1951" s="265"/>
      <c r="G1951" s="15" t="s">
        <v>120</v>
      </c>
      <c r="H1951" s="16">
        <v>4</v>
      </c>
      <c r="I1951" s="17">
        <v>7.05</v>
      </c>
      <c r="J1951" s="17">
        <f t="shared" si="208"/>
        <v>28.2</v>
      </c>
    </row>
    <row r="1952" spans="1:10" x14ac:dyDescent="0.2">
      <c r="A1952" s="75" t="s">
        <v>38</v>
      </c>
      <c r="B1952" s="14" t="s">
        <v>426</v>
      </c>
      <c r="C1952" s="75" t="s">
        <v>70</v>
      </c>
      <c r="D1952" s="75" t="s">
        <v>427</v>
      </c>
      <c r="E1952" s="265" t="s">
        <v>84</v>
      </c>
      <c r="F1952" s="265"/>
      <c r="G1952" s="15" t="s">
        <v>73</v>
      </c>
      <c r="H1952" s="16">
        <v>12</v>
      </c>
      <c r="I1952" s="17">
        <v>0.22</v>
      </c>
      <c r="J1952" s="17">
        <f t="shared" si="208"/>
        <v>2.64</v>
      </c>
    </row>
    <row r="1953" spans="1:10" x14ac:dyDescent="0.2">
      <c r="A1953" s="75" t="s">
        <v>38</v>
      </c>
      <c r="B1953" s="14" t="s">
        <v>1459</v>
      </c>
      <c r="C1953" s="75" t="s">
        <v>70</v>
      </c>
      <c r="D1953" s="75" t="s">
        <v>1460</v>
      </c>
      <c r="E1953" s="265" t="s">
        <v>84</v>
      </c>
      <c r="F1953" s="265"/>
      <c r="G1953" s="15" t="s">
        <v>120</v>
      </c>
      <c r="H1953" s="16">
        <v>2</v>
      </c>
      <c r="I1953" s="17">
        <v>4.08</v>
      </c>
      <c r="J1953" s="17">
        <f t="shared" si="208"/>
        <v>8.16</v>
      </c>
    </row>
    <row r="1954" spans="1:10" ht="25.5" x14ac:dyDescent="0.2">
      <c r="A1954" s="75" t="s">
        <v>38</v>
      </c>
      <c r="B1954" s="14" t="s">
        <v>1461</v>
      </c>
      <c r="C1954" s="75" t="s">
        <v>70</v>
      </c>
      <c r="D1954" s="75" t="s">
        <v>1462</v>
      </c>
      <c r="E1954" s="265" t="s">
        <v>84</v>
      </c>
      <c r="F1954" s="265"/>
      <c r="G1954" s="15" t="s">
        <v>120</v>
      </c>
      <c r="H1954" s="16">
        <v>1</v>
      </c>
      <c r="I1954" s="17">
        <v>84.68</v>
      </c>
      <c r="J1954" s="17">
        <f t="shared" si="208"/>
        <v>84.68</v>
      </c>
    </row>
    <row r="1955" spans="1:10" x14ac:dyDescent="0.2">
      <c r="A1955" s="75" t="s">
        <v>38</v>
      </c>
      <c r="B1955" s="14" t="s">
        <v>438</v>
      </c>
      <c r="C1955" s="75" t="s">
        <v>22</v>
      </c>
      <c r="D1955" s="75" t="s">
        <v>439</v>
      </c>
      <c r="E1955" s="265" t="s">
        <v>124</v>
      </c>
      <c r="F1955" s="265"/>
      <c r="G1955" s="15" t="s">
        <v>25</v>
      </c>
      <c r="H1955" s="16">
        <v>0.4</v>
      </c>
      <c r="I1955" s="17">
        <v>19.579999999999998</v>
      </c>
      <c r="J1955" s="17">
        <f t="shared" si="208"/>
        <v>7.83</v>
      </c>
    </row>
    <row r="1956" spans="1:10" x14ac:dyDescent="0.2">
      <c r="A1956" s="75" t="s">
        <v>38</v>
      </c>
      <c r="B1956" s="14" t="s">
        <v>281</v>
      </c>
      <c r="C1956" s="75" t="s">
        <v>22</v>
      </c>
      <c r="D1956" s="75" t="s">
        <v>282</v>
      </c>
      <c r="E1956" s="265" t="s">
        <v>124</v>
      </c>
      <c r="F1956" s="265"/>
      <c r="G1956" s="15" t="s">
        <v>25</v>
      </c>
      <c r="H1956" s="16">
        <v>0.6</v>
      </c>
      <c r="I1956" s="17">
        <v>19.55</v>
      </c>
      <c r="J1956" s="17">
        <f t="shared" si="208"/>
        <v>11.73</v>
      </c>
    </row>
    <row r="1957" spans="1:10" x14ac:dyDescent="0.2">
      <c r="A1957" s="75" t="s">
        <v>38</v>
      </c>
      <c r="B1957" s="14" t="s">
        <v>283</v>
      </c>
      <c r="C1957" s="75" t="s">
        <v>22</v>
      </c>
      <c r="D1957" s="75" t="s">
        <v>284</v>
      </c>
      <c r="E1957" s="265" t="s">
        <v>124</v>
      </c>
      <c r="F1957" s="265"/>
      <c r="G1957" s="15" t="s">
        <v>25</v>
      </c>
      <c r="H1957" s="16">
        <v>1</v>
      </c>
      <c r="I1957" s="17">
        <v>12.11</v>
      </c>
      <c r="J1957" s="17">
        <f t="shared" si="208"/>
        <v>12.11</v>
      </c>
    </row>
    <row r="1958" spans="1:10" ht="15" thickBot="1" x14ac:dyDescent="0.25">
      <c r="A1958" s="75" t="s">
        <v>38</v>
      </c>
      <c r="B1958" s="14" t="s">
        <v>450</v>
      </c>
      <c r="C1958" s="75" t="s">
        <v>22</v>
      </c>
      <c r="D1958" s="75" t="s">
        <v>451</v>
      </c>
      <c r="E1958" s="265" t="s">
        <v>84</v>
      </c>
      <c r="F1958" s="265"/>
      <c r="G1958" s="15" t="s">
        <v>90</v>
      </c>
      <c r="H1958" s="16">
        <v>1.8</v>
      </c>
      <c r="I1958" s="17">
        <v>8.91</v>
      </c>
      <c r="J1958" s="17">
        <f t="shared" si="208"/>
        <v>16.03</v>
      </c>
    </row>
    <row r="1959" spans="1:10" ht="15" thickTop="1" x14ac:dyDescent="0.2">
      <c r="A1959" s="13"/>
      <c r="B1959" s="13"/>
      <c r="C1959" s="13"/>
      <c r="D1959" s="13"/>
      <c r="E1959" s="13"/>
      <c r="F1959" s="13"/>
      <c r="G1959" s="13"/>
      <c r="H1959" s="13"/>
      <c r="I1959" s="13"/>
      <c r="J1959" s="13"/>
    </row>
    <row r="1960" spans="1:10" ht="15" x14ac:dyDescent="0.2">
      <c r="A1960" s="76"/>
      <c r="B1960" s="79" t="s">
        <v>9</v>
      </c>
      <c r="C1960" s="76" t="s">
        <v>10</v>
      </c>
      <c r="D1960" s="76" t="s">
        <v>11</v>
      </c>
      <c r="E1960" s="262" t="s">
        <v>12</v>
      </c>
      <c r="F1960" s="262"/>
      <c r="G1960" s="80" t="s">
        <v>13</v>
      </c>
      <c r="H1960" s="79" t="s">
        <v>14</v>
      </c>
      <c r="I1960" s="79" t="s">
        <v>1550</v>
      </c>
      <c r="J1960" s="79" t="s">
        <v>1551</v>
      </c>
    </row>
    <row r="1961" spans="1:10" ht="25.5" x14ac:dyDescent="0.2">
      <c r="A1961" s="77" t="s">
        <v>15</v>
      </c>
      <c r="B1961" s="5" t="s">
        <v>244</v>
      </c>
      <c r="C1961" s="77" t="s">
        <v>22</v>
      </c>
      <c r="D1961" s="77" t="s">
        <v>245</v>
      </c>
      <c r="E1961" s="263" t="s">
        <v>24</v>
      </c>
      <c r="F1961" s="263"/>
      <c r="G1961" s="6" t="s">
        <v>25</v>
      </c>
      <c r="H1961" s="7">
        <v>1</v>
      </c>
      <c r="I1961" s="8"/>
      <c r="J1961" s="8">
        <f>SUM(J1962:J1969)</f>
        <v>25.64</v>
      </c>
    </row>
    <row r="1962" spans="1:10" ht="38.25" x14ac:dyDescent="0.2">
      <c r="A1962" s="78" t="s">
        <v>20</v>
      </c>
      <c r="B1962" s="9" t="s">
        <v>1141</v>
      </c>
      <c r="C1962" s="78" t="s">
        <v>22</v>
      </c>
      <c r="D1962" s="78" t="s">
        <v>1142</v>
      </c>
      <c r="E1962" s="261" t="s">
        <v>24</v>
      </c>
      <c r="F1962" s="261"/>
      <c r="G1962" s="10" t="s">
        <v>25</v>
      </c>
      <c r="H1962" s="11">
        <v>1</v>
      </c>
      <c r="I1962" s="12">
        <v>0.12</v>
      </c>
      <c r="J1962" s="12">
        <f t="shared" ref="J1962:J1969" si="209">TRUNC(H1962*I1962,2)</f>
        <v>0.12</v>
      </c>
    </row>
    <row r="1963" spans="1:10" x14ac:dyDescent="0.2">
      <c r="A1963" s="75" t="s">
        <v>38</v>
      </c>
      <c r="B1963" s="14" t="s">
        <v>942</v>
      </c>
      <c r="C1963" s="75" t="s">
        <v>22</v>
      </c>
      <c r="D1963" s="75" t="s">
        <v>943</v>
      </c>
      <c r="E1963" s="265" t="s">
        <v>944</v>
      </c>
      <c r="F1963" s="265"/>
      <c r="G1963" s="15" t="s">
        <v>25</v>
      </c>
      <c r="H1963" s="16">
        <v>1</v>
      </c>
      <c r="I1963" s="17">
        <v>3.84</v>
      </c>
      <c r="J1963" s="17">
        <f t="shared" si="209"/>
        <v>3.84</v>
      </c>
    </row>
    <row r="1964" spans="1:10" ht="25.5" x14ac:dyDescent="0.2">
      <c r="A1964" s="75" t="s">
        <v>38</v>
      </c>
      <c r="B1964" s="14" t="s">
        <v>1451</v>
      </c>
      <c r="C1964" s="75" t="s">
        <v>22</v>
      </c>
      <c r="D1964" s="75" t="s">
        <v>1452</v>
      </c>
      <c r="E1964" s="265" t="s">
        <v>41</v>
      </c>
      <c r="F1964" s="265"/>
      <c r="G1964" s="15" t="s">
        <v>25</v>
      </c>
      <c r="H1964" s="16">
        <v>1</v>
      </c>
      <c r="I1964" s="17">
        <v>0.76</v>
      </c>
      <c r="J1964" s="17">
        <f t="shared" si="209"/>
        <v>0.76</v>
      </c>
    </row>
    <row r="1965" spans="1:10" x14ac:dyDescent="0.2">
      <c r="A1965" s="75" t="s">
        <v>38</v>
      </c>
      <c r="B1965" s="14" t="s">
        <v>947</v>
      </c>
      <c r="C1965" s="75" t="s">
        <v>22</v>
      </c>
      <c r="D1965" s="75" t="s">
        <v>948</v>
      </c>
      <c r="E1965" s="265" t="s">
        <v>944</v>
      </c>
      <c r="F1965" s="265"/>
      <c r="G1965" s="15" t="s">
        <v>25</v>
      </c>
      <c r="H1965" s="16">
        <v>1</v>
      </c>
      <c r="I1965" s="17">
        <v>0.81</v>
      </c>
      <c r="J1965" s="17">
        <f t="shared" si="209"/>
        <v>0.81</v>
      </c>
    </row>
    <row r="1966" spans="1:10" ht="25.5" x14ac:dyDescent="0.2">
      <c r="A1966" s="75" t="s">
        <v>38</v>
      </c>
      <c r="B1966" s="14" t="s">
        <v>1453</v>
      </c>
      <c r="C1966" s="75" t="s">
        <v>22</v>
      </c>
      <c r="D1966" s="75" t="s">
        <v>1454</v>
      </c>
      <c r="E1966" s="265" t="s">
        <v>41</v>
      </c>
      <c r="F1966" s="265"/>
      <c r="G1966" s="15" t="s">
        <v>25</v>
      </c>
      <c r="H1966" s="16">
        <v>1</v>
      </c>
      <c r="I1966" s="17">
        <v>0.01</v>
      </c>
      <c r="J1966" s="17">
        <f t="shared" si="209"/>
        <v>0.01</v>
      </c>
    </row>
    <row r="1967" spans="1:10" x14ac:dyDescent="0.2">
      <c r="A1967" s="75" t="s">
        <v>38</v>
      </c>
      <c r="B1967" s="14" t="s">
        <v>1143</v>
      </c>
      <c r="C1967" s="75" t="s">
        <v>22</v>
      </c>
      <c r="D1967" s="75" t="s">
        <v>1144</v>
      </c>
      <c r="E1967" s="265" t="s">
        <v>124</v>
      </c>
      <c r="F1967" s="265"/>
      <c r="G1967" s="15" t="s">
        <v>25</v>
      </c>
      <c r="H1967" s="16">
        <v>1</v>
      </c>
      <c r="I1967" s="17">
        <v>18.850000000000001</v>
      </c>
      <c r="J1967" s="17">
        <f t="shared" si="209"/>
        <v>18.850000000000001</v>
      </c>
    </row>
    <row r="1968" spans="1:10" x14ac:dyDescent="0.2">
      <c r="A1968" s="75" t="s">
        <v>38</v>
      </c>
      <c r="B1968" s="14" t="s">
        <v>951</v>
      </c>
      <c r="C1968" s="75" t="s">
        <v>22</v>
      </c>
      <c r="D1968" s="75" t="s">
        <v>952</v>
      </c>
      <c r="E1968" s="265" t="s">
        <v>953</v>
      </c>
      <c r="F1968" s="265"/>
      <c r="G1968" s="15" t="s">
        <v>25</v>
      </c>
      <c r="H1968" s="16">
        <v>1</v>
      </c>
      <c r="I1968" s="17">
        <v>0.06</v>
      </c>
      <c r="J1968" s="17">
        <f t="shared" si="209"/>
        <v>0.06</v>
      </c>
    </row>
    <row r="1969" spans="1:10" ht="15" thickBot="1" x14ac:dyDescent="0.25">
      <c r="A1969" s="75" t="s">
        <v>38</v>
      </c>
      <c r="B1969" s="14" t="s">
        <v>954</v>
      </c>
      <c r="C1969" s="75" t="s">
        <v>22</v>
      </c>
      <c r="D1969" s="75" t="s">
        <v>955</v>
      </c>
      <c r="E1969" s="265" t="s">
        <v>592</v>
      </c>
      <c r="F1969" s="265"/>
      <c r="G1969" s="15" t="s">
        <v>25</v>
      </c>
      <c r="H1969" s="16">
        <v>1</v>
      </c>
      <c r="I1969" s="17">
        <v>1.19</v>
      </c>
      <c r="J1969" s="17">
        <f t="shared" si="209"/>
        <v>1.19</v>
      </c>
    </row>
    <row r="1970" spans="1:10" ht="15" thickTop="1" x14ac:dyDescent="0.2">
      <c r="A1970" s="13"/>
      <c r="B1970" s="13"/>
      <c r="C1970" s="13"/>
      <c r="D1970" s="13"/>
      <c r="E1970" s="13"/>
      <c r="F1970" s="13"/>
      <c r="G1970" s="13"/>
      <c r="H1970" s="13"/>
      <c r="I1970" s="13"/>
      <c r="J1970" s="13"/>
    </row>
    <row r="1971" spans="1:10" ht="15" x14ac:dyDescent="0.2">
      <c r="A1971" s="76"/>
      <c r="B1971" s="79" t="s">
        <v>9</v>
      </c>
      <c r="C1971" s="76" t="s">
        <v>10</v>
      </c>
      <c r="D1971" s="76" t="s">
        <v>11</v>
      </c>
      <c r="E1971" s="262" t="s">
        <v>12</v>
      </c>
      <c r="F1971" s="262"/>
      <c r="G1971" s="80" t="s">
        <v>13</v>
      </c>
      <c r="H1971" s="79" t="s">
        <v>14</v>
      </c>
      <c r="I1971" s="79" t="s">
        <v>1550</v>
      </c>
      <c r="J1971" s="79" t="s">
        <v>1551</v>
      </c>
    </row>
    <row r="1972" spans="1:10" x14ac:dyDescent="0.2">
      <c r="A1972" s="77" t="s">
        <v>15</v>
      </c>
      <c r="B1972" s="5" t="s">
        <v>1251</v>
      </c>
      <c r="C1972" s="77" t="s">
        <v>22</v>
      </c>
      <c r="D1972" s="77" t="s">
        <v>1252</v>
      </c>
      <c r="E1972" s="263" t="s">
        <v>24</v>
      </c>
      <c r="F1972" s="263"/>
      <c r="G1972" s="6" t="s">
        <v>25</v>
      </c>
      <c r="H1972" s="7">
        <v>1</v>
      </c>
      <c r="I1972" s="8"/>
      <c r="J1972" s="8">
        <f>SUM(J1973:J1980)</f>
        <v>33.260000000000005</v>
      </c>
    </row>
    <row r="1973" spans="1:10" ht="25.5" x14ac:dyDescent="0.2">
      <c r="A1973" s="78" t="s">
        <v>20</v>
      </c>
      <c r="B1973" s="9" t="s">
        <v>1145</v>
      </c>
      <c r="C1973" s="78" t="s">
        <v>22</v>
      </c>
      <c r="D1973" s="78" t="s">
        <v>1146</v>
      </c>
      <c r="E1973" s="261" t="s">
        <v>24</v>
      </c>
      <c r="F1973" s="261"/>
      <c r="G1973" s="10" t="s">
        <v>25</v>
      </c>
      <c r="H1973" s="11">
        <v>1</v>
      </c>
      <c r="I1973" s="12">
        <v>0.24</v>
      </c>
      <c r="J1973" s="12">
        <f t="shared" ref="J1973:J1980" si="210">TRUNC(H1973*I1973,2)</f>
        <v>0.24</v>
      </c>
    </row>
    <row r="1974" spans="1:10" x14ac:dyDescent="0.2">
      <c r="A1974" s="75" t="s">
        <v>38</v>
      </c>
      <c r="B1974" s="14" t="s">
        <v>942</v>
      </c>
      <c r="C1974" s="75" t="s">
        <v>22</v>
      </c>
      <c r="D1974" s="75" t="s">
        <v>943</v>
      </c>
      <c r="E1974" s="265" t="s">
        <v>944</v>
      </c>
      <c r="F1974" s="265"/>
      <c r="G1974" s="15" t="s">
        <v>25</v>
      </c>
      <c r="H1974" s="16">
        <v>1</v>
      </c>
      <c r="I1974" s="17">
        <v>3.84</v>
      </c>
      <c r="J1974" s="17">
        <f t="shared" si="210"/>
        <v>3.84</v>
      </c>
    </row>
    <row r="1975" spans="1:10" ht="25.5" x14ac:dyDescent="0.2">
      <c r="A1975" s="75" t="s">
        <v>38</v>
      </c>
      <c r="B1975" s="14" t="s">
        <v>1451</v>
      </c>
      <c r="C1975" s="75" t="s">
        <v>22</v>
      </c>
      <c r="D1975" s="75" t="s">
        <v>1452</v>
      </c>
      <c r="E1975" s="265" t="s">
        <v>41</v>
      </c>
      <c r="F1975" s="265"/>
      <c r="G1975" s="15" t="s">
        <v>25</v>
      </c>
      <c r="H1975" s="16">
        <v>1</v>
      </c>
      <c r="I1975" s="17">
        <v>0.76</v>
      </c>
      <c r="J1975" s="17">
        <f t="shared" si="210"/>
        <v>0.76</v>
      </c>
    </row>
    <row r="1976" spans="1:10" x14ac:dyDescent="0.2">
      <c r="A1976" s="75" t="s">
        <v>38</v>
      </c>
      <c r="B1976" s="14" t="s">
        <v>947</v>
      </c>
      <c r="C1976" s="75" t="s">
        <v>22</v>
      </c>
      <c r="D1976" s="75" t="s">
        <v>948</v>
      </c>
      <c r="E1976" s="265" t="s">
        <v>944</v>
      </c>
      <c r="F1976" s="265"/>
      <c r="G1976" s="15" t="s">
        <v>25</v>
      </c>
      <c r="H1976" s="16">
        <v>1</v>
      </c>
      <c r="I1976" s="17">
        <v>0.81</v>
      </c>
      <c r="J1976" s="17">
        <f t="shared" si="210"/>
        <v>0.81</v>
      </c>
    </row>
    <row r="1977" spans="1:10" ht="25.5" x14ac:dyDescent="0.2">
      <c r="A1977" s="75" t="s">
        <v>38</v>
      </c>
      <c r="B1977" s="14" t="s">
        <v>1453</v>
      </c>
      <c r="C1977" s="75" t="s">
        <v>22</v>
      </c>
      <c r="D1977" s="75" t="s">
        <v>1454</v>
      </c>
      <c r="E1977" s="265" t="s">
        <v>41</v>
      </c>
      <c r="F1977" s="265"/>
      <c r="G1977" s="15" t="s">
        <v>25</v>
      </c>
      <c r="H1977" s="16">
        <v>1</v>
      </c>
      <c r="I1977" s="17">
        <v>0.01</v>
      </c>
      <c r="J1977" s="17">
        <f t="shared" si="210"/>
        <v>0.01</v>
      </c>
    </row>
    <row r="1978" spans="1:10" x14ac:dyDescent="0.2">
      <c r="A1978" s="75" t="s">
        <v>38</v>
      </c>
      <c r="B1978" s="14" t="s">
        <v>1147</v>
      </c>
      <c r="C1978" s="75" t="s">
        <v>22</v>
      </c>
      <c r="D1978" s="75" t="s">
        <v>1148</v>
      </c>
      <c r="E1978" s="265" t="s">
        <v>124</v>
      </c>
      <c r="F1978" s="265"/>
      <c r="G1978" s="15" t="s">
        <v>25</v>
      </c>
      <c r="H1978" s="16">
        <v>1</v>
      </c>
      <c r="I1978" s="17">
        <v>26.35</v>
      </c>
      <c r="J1978" s="17">
        <f t="shared" si="210"/>
        <v>26.35</v>
      </c>
    </row>
    <row r="1979" spans="1:10" x14ac:dyDescent="0.2">
      <c r="A1979" s="75" t="s">
        <v>38</v>
      </c>
      <c r="B1979" s="14" t="s">
        <v>951</v>
      </c>
      <c r="C1979" s="75" t="s">
        <v>22</v>
      </c>
      <c r="D1979" s="75" t="s">
        <v>952</v>
      </c>
      <c r="E1979" s="265" t="s">
        <v>953</v>
      </c>
      <c r="F1979" s="265"/>
      <c r="G1979" s="15" t="s">
        <v>25</v>
      </c>
      <c r="H1979" s="16">
        <v>1</v>
      </c>
      <c r="I1979" s="17">
        <v>0.06</v>
      </c>
      <c r="J1979" s="17">
        <f t="shared" si="210"/>
        <v>0.06</v>
      </c>
    </row>
    <row r="1980" spans="1:10" ht="15" thickBot="1" x14ac:dyDescent="0.25">
      <c r="A1980" s="75" t="s">
        <v>38</v>
      </c>
      <c r="B1980" s="14" t="s">
        <v>954</v>
      </c>
      <c r="C1980" s="75" t="s">
        <v>22</v>
      </c>
      <c r="D1980" s="75" t="s">
        <v>955</v>
      </c>
      <c r="E1980" s="265" t="s">
        <v>592</v>
      </c>
      <c r="F1980" s="265"/>
      <c r="G1980" s="15" t="s">
        <v>25</v>
      </c>
      <c r="H1980" s="16">
        <v>1</v>
      </c>
      <c r="I1980" s="17">
        <v>1.19</v>
      </c>
      <c r="J1980" s="17">
        <f t="shared" si="210"/>
        <v>1.19</v>
      </c>
    </row>
    <row r="1981" spans="1:10" ht="15" thickTop="1" x14ac:dyDescent="0.2">
      <c r="A1981" s="13"/>
      <c r="B1981" s="13"/>
      <c r="C1981" s="13"/>
      <c r="D1981" s="13"/>
      <c r="E1981" s="13"/>
      <c r="F1981" s="13"/>
      <c r="G1981" s="13"/>
      <c r="H1981" s="13"/>
      <c r="I1981" s="13"/>
      <c r="J1981" s="13"/>
    </row>
    <row r="1982" spans="1:10" ht="15" x14ac:dyDescent="0.2">
      <c r="A1982" s="76"/>
      <c r="B1982" s="79" t="s">
        <v>9</v>
      </c>
      <c r="C1982" s="76" t="s">
        <v>10</v>
      </c>
      <c r="D1982" s="76" t="s">
        <v>11</v>
      </c>
      <c r="E1982" s="262" t="s">
        <v>12</v>
      </c>
      <c r="F1982" s="262"/>
      <c r="G1982" s="80" t="s">
        <v>13</v>
      </c>
      <c r="H1982" s="79" t="s">
        <v>14</v>
      </c>
      <c r="I1982" s="79" t="s">
        <v>1550</v>
      </c>
      <c r="J1982" s="79" t="s">
        <v>1551</v>
      </c>
    </row>
    <row r="1983" spans="1:10" ht="25.5" x14ac:dyDescent="0.2">
      <c r="A1983" s="77" t="s">
        <v>15</v>
      </c>
      <c r="B1983" s="5" t="s">
        <v>1463</v>
      </c>
      <c r="C1983" s="77" t="s">
        <v>22</v>
      </c>
      <c r="D1983" s="77" t="s">
        <v>1464</v>
      </c>
      <c r="E1983" s="263" t="s">
        <v>24</v>
      </c>
      <c r="F1983" s="263"/>
      <c r="G1983" s="6" t="s">
        <v>25</v>
      </c>
      <c r="H1983" s="7">
        <v>1</v>
      </c>
      <c r="I1983" s="8"/>
      <c r="J1983" s="8">
        <f>SUM(J1984:J1991)</f>
        <v>31.08</v>
      </c>
    </row>
    <row r="1984" spans="1:10" ht="25.5" x14ac:dyDescent="0.2">
      <c r="A1984" s="78" t="s">
        <v>20</v>
      </c>
      <c r="B1984" s="9" t="s">
        <v>1149</v>
      </c>
      <c r="C1984" s="78" t="s">
        <v>22</v>
      </c>
      <c r="D1984" s="78" t="s">
        <v>1150</v>
      </c>
      <c r="E1984" s="261" t="s">
        <v>24</v>
      </c>
      <c r="F1984" s="261"/>
      <c r="G1984" s="10" t="s">
        <v>25</v>
      </c>
      <c r="H1984" s="11">
        <v>1</v>
      </c>
      <c r="I1984" s="12">
        <v>0.22</v>
      </c>
      <c r="J1984" s="12">
        <f t="shared" ref="J1984:J1991" si="211">TRUNC(H1984*I1984,2)</f>
        <v>0.22</v>
      </c>
    </row>
    <row r="1985" spans="1:10" x14ac:dyDescent="0.2">
      <c r="A1985" s="75" t="s">
        <v>38</v>
      </c>
      <c r="B1985" s="14" t="s">
        <v>942</v>
      </c>
      <c r="C1985" s="75" t="s">
        <v>22</v>
      </c>
      <c r="D1985" s="75" t="s">
        <v>943</v>
      </c>
      <c r="E1985" s="265" t="s">
        <v>944</v>
      </c>
      <c r="F1985" s="265"/>
      <c r="G1985" s="15" t="s">
        <v>25</v>
      </c>
      <c r="H1985" s="16">
        <v>1</v>
      </c>
      <c r="I1985" s="17">
        <v>3.84</v>
      </c>
      <c r="J1985" s="17">
        <f t="shared" si="211"/>
        <v>3.84</v>
      </c>
    </row>
    <row r="1986" spans="1:10" ht="25.5" x14ac:dyDescent="0.2">
      <c r="A1986" s="75" t="s">
        <v>38</v>
      </c>
      <c r="B1986" s="14" t="s">
        <v>1451</v>
      </c>
      <c r="C1986" s="75" t="s">
        <v>22</v>
      </c>
      <c r="D1986" s="75" t="s">
        <v>1452</v>
      </c>
      <c r="E1986" s="265" t="s">
        <v>41</v>
      </c>
      <c r="F1986" s="265"/>
      <c r="G1986" s="15" t="s">
        <v>25</v>
      </c>
      <c r="H1986" s="16">
        <v>1</v>
      </c>
      <c r="I1986" s="17">
        <v>0.76</v>
      </c>
      <c r="J1986" s="17">
        <f t="shared" si="211"/>
        <v>0.76</v>
      </c>
    </row>
    <row r="1987" spans="1:10" ht="25.5" x14ac:dyDescent="0.2">
      <c r="A1987" s="75" t="s">
        <v>38</v>
      </c>
      <c r="B1987" s="14" t="s">
        <v>1453</v>
      </c>
      <c r="C1987" s="75" t="s">
        <v>22</v>
      </c>
      <c r="D1987" s="75" t="s">
        <v>1454</v>
      </c>
      <c r="E1987" s="265" t="s">
        <v>41</v>
      </c>
      <c r="F1987" s="265"/>
      <c r="G1987" s="15" t="s">
        <v>25</v>
      </c>
      <c r="H1987" s="16">
        <v>1</v>
      </c>
      <c r="I1987" s="17">
        <v>0.01</v>
      </c>
      <c r="J1987" s="17">
        <f t="shared" si="211"/>
        <v>0.01</v>
      </c>
    </row>
    <row r="1988" spans="1:10" x14ac:dyDescent="0.2">
      <c r="A1988" s="75" t="s">
        <v>38</v>
      </c>
      <c r="B1988" s="14" t="s">
        <v>947</v>
      </c>
      <c r="C1988" s="75" t="s">
        <v>22</v>
      </c>
      <c r="D1988" s="75" t="s">
        <v>948</v>
      </c>
      <c r="E1988" s="265" t="s">
        <v>944</v>
      </c>
      <c r="F1988" s="265"/>
      <c r="G1988" s="15" t="s">
        <v>25</v>
      </c>
      <c r="H1988" s="16">
        <v>1</v>
      </c>
      <c r="I1988" s="17">
        <v>0.81</v>
      </c>
      <c r="J1988" s="17">
        <f t="shared" si="211"/>
        <v>0.81</v>
      </c>
    </row>
    <row r="1989" spans="1:10" x14ac:dyDescent="0.2">
      <c r="A1989" s="75" t="s">
        <v>38</v>
      </c>
      <c r="B1989" s="14" t="s">
        <v>1151</v>
      </c>
      <c r="C1989" s="75" t="s">
        <v>22</v>
      </c>
      <c r="D1989" s="75" t="s">
        <v>1152</v>
      </c>
      <c r="E1989" s="265" t="s">
        <v>124</v>
      </c>
      <c r="F1989" s="265"/>
      <c r="G1989" s="15" t="s">
        <v>25</v>
      </c>
      <c r="H1989" s="16">
        <v>1</v>
      </c>
      <c r="I1989" s="17">
        <v>24.19</v>
      </c>
      <c r="J1989" s="17">
        <f t="shared" si="211"/>
        <v>24.19</v>
      </c>
    </row>
    <row r="1990" spans="1:10" x14ac:dyDescent="0.2">
      <c r="A1990" s="75" t="s">
        <v>38</v>
      </c>
      <c r="B1990" s="14" t="s">
        <v>951</v>
      </c>
      <c r="C1990" s="75" t="s">
        <v>22</v>
      </c>
      <c r="D1990" s="75" t="s">
        <v>952</v>
      </c>
      <c r="E1990" s="265" t="s">
        <v>953</v>
      </c>
      <c r="F1990" s="265"/>
      <c r="G1990" s="15" t="s">
        <v>25</v>
      </c>
      <c r="H1990" s="16">
        <v>1</v>
      </c>
      <c r="I1990" s="17">
        <v>0.06</v>
      </c>
      <c r="J1990" s="17">
        <f t="shared" si="211"/>
        <v>0.06</v>
      </c>
    </row>
    <row r="1991" spans="1:10" ht="15" thickBot="1" x14ac:dyDescent="0.25">
      <c r="A1991" s="75" t="s">
        <v>38</v>
      </c>
      <c r="B1991" s="14" t="s">
        <v>954</v>
      </c>
      <c r="C1991" s="75" t="s">
        <v>22</v>
      </c>
      <c r="D1991" s="75" t="s">
        <v>955</v>
      </c>
      <c r="E1991" s="265" t="s">
        <v>592</v>
      </c>
      <c r="F1991" s="265"/>
      <c r="G1991" s="15" t="s">
        <v>25</v>
      </c>
      <c r="H1991" s="16">
        <v>1</v>
      </c>
      <c r="I1991" s="17">
        <v>1.19</v>
      </c>
      <c r="J1991" s="17">
        <f t="shared" si="211"/>
        <v>1.19</v>
      </c>
    </row>
    <row r="1992" spans="1:10" ht="15" thickTop="1" x14ac:dyDescent="0.2">
      <c r="A1992" s="13"/>
      <c r="B1992" s="13"/>
      <c r="C1992" s="13"/>
      <c r="D1992" s="13"/>
      <c r="E1992" s="13"/>
      <c r="F1992" s="13"/>
      <c r="G1992" s="13"/>
      <c r="H1992" s="13"/>
      <c r="I1992" s="13"/>
      <c r="J1992" s="13"/>
    </row>
    <row r="1993" spans="1:10" ht="15" x14ac:dyDescent="0.2">
      <c r="A1993" s="76"/>
      <c r="B1993" s="79" t="s">
        <v>9</v>
      </c>
      <c r="C1993" s="76" t="s">
        <v>10</v>
      </c>
      <c r="D1993" s="76" t="s">
        <v>11</v>
      </c>
      <c r="E1993" s="262" t="s">
        <v>12</v>
      </c>
      <c r="F1993" s="262"/>
      <c r="G1993" s="80" t="s">
        <v>13</v>
      </c>
      <c r="H1993" s="79" t="s">
        <v>14</v>
      </c>
      <c r="I1993" s="79" t="s">
        <v>1550</v>
      </c>
      <c r="J1993" s="79" t="s">
        <v>1551</v>
      </c>
    </row>
    <row r="1994" spans="1:10" x14ac:dyDescent="0.2">
      <c r="A1994" s="77" t="s">
        <v>15</v>
      </c>
      <c r="B1994" s="5" t="s">
        <v>150</v>
      </c>
      <c r="C1994" s="77" t="s">
        <v>22</v>
      </c>
      <c r="D1994" s="77" t="s">
        <v>151</v>
      </c>
      <c r="E1994" s="263" t="s">
        <v>24</v>
      </c>
      <c r="F1994" s="263"/>
      <c r="G1994" s="6" t="s">
        <v>25</v>
      </c>
      <c r="H1994" s="7">
        <v>1</v>
      </c>
      <c r="I1994" s="8"/>
      <c r="J1994" s="8">
        <f>SUM(J1995:J2002)</f>
        <v>27.61</v>
      </c>
    </row>
    <row r="1995" spans="1:10" ht="25.5" x14ac:dyDescent="0.2">
      <c r="A1995" s="78" t="s">
        <v>20</v>
      </c>
      <c r="B1995" s="9" t="s">
        <v>1153</v>
      </c>
      <c r="C1995" s="78" t="s">
        <v>22</v>
      </c>
      <c r="D1995" s="78" t="s">
        <v>1154</v>
      </c>
      <c r="E1995" s="261" t="s">
        <v>24</v>
      </c>
      <c r="F1995" s="261"/>
      <c r="G1995" s="10" t="s">
        <v>25</v>
      </c>
      <c r="H1995" s="11">
        <v>1</v>
      </c>
      <c r="I1995" s="12">
        <v>0.33</v>
      </c>
      <c r="J1995" s="12">
        <f t="shared" ref="J1995:J2002" si="212">TRUNC(H1995*I1995,2)</f>
        <v>0.33</v>
      </c>
    </row>
    <row r="1996" spans="1:10" x14ac:dyDescent="0.2">
      <c r="A1996" s="75" t="s">
        <v>38</v>
      </c>
      <c r="B1996" s="14" t="s">
        <v>942</v>
      </c>
      <c r="C1996" s="75" t="s">
        <v>22</v>
      </c>
      <c r="D1996" s="75" t="s">
        <v>943</v>
      </c>
      <c r="E1996" s="265" t="s">
        <v>944</v>
      </c>
      <c r="F1996" s="265"/>
      <c r="G1996" s="15" t="s">
        <v>25</v>
      </c>
      <c r="H1996" s="16">
        <v>1</v>
      </c>
      <c r="I1996" s="17">
        <v>3.84</v>
      </c>
      <c r="J1996" s="17">
        <f t="shared" si="212"/>
        <v>3.84</v>
      </c>
    </row>
    <row r="1997" spans="1:10" ht="25.5" x14ac:dyDescent="0.2">
      <c r="A1997" s="75" t="s">
        <v>38</v>
      </c>
      <c r="B1997" s="14" t="s">
        <v>945</v>
      </c>
      <c r="C1997" s="75" t="s">
        <v>22</v>
      </c>
      <c r="D1997" s="75" t="s">
        <v>946</v>
      </c>
      <c r="E1997" s="265" t="s">
        <v>41</v>
      </c>
      <c r="F1997" s="265"/>
      <c r="G1997" s="15" t="s">
        <v>25</v>
      </c>
      <c r="H1997" s="16">
        <v>1</v>
      </c>
      <c r="I1997" s="17">
        <v>1.0900000000000001</v>
      </c>
      <c r="J1997" s="17">
        <f t="shared" si="212"/>
        <v>1.0900000000000001</v>
      </c>
    </row>
    <row r="1998" spans="1:10" x14ac:dyDescent="0.2">
      <c r="A1998" s="75" t="s">
        <v>38</v>
      </c>
      <c r="B1998" s="14" t="s">
        <v>947</v>
      </c>
      <c r="C1998" s="75" t="s">
        <v>22</v>
      </c>
      <c r="D1998" s="75" t="s">
        <v>948</v>
      </c>
      <c r="E1998" s="265" t="s">
        <v>944</v>
      </c>
      <c r="F1998" s="265"/>
      <c r="G1998" s="15" t="s">
        <v>25</v>
      </c>
      <c r="H1998" s="16">
        <v>1</v>
      </c>
      <c r="I1998" s="17">
        <v>0.81</v>
      </c>
      <c r="J1998" s="17">
        <f t="shared" si="212"/>
        <v>0.81</v>
      </c>
    </row>
    <row r="1999" spans="1:10" ht="25.5" x14ac:dyDescent="0.2">
      <c r="A1999" s="75" t="s">
        <v>38</v>
      </c>
      <c r="B1999" s="14" t="s">
        <v>949</v>
      </c>
      <c r="C1999" s="75" t="s">
        <v>22</v>
      </c>
      <c r="D1999" s="75" t="s">
        <v>950</v>
      </c>
      <c r="E1999" s="265" t="s">
        <v>41</v>
      </c>
      <c r="F1999" s="265"/>
      <c r="G1999" s="15" t="s">
        <v>25</v>
      </c>
      <c r="H1999" s="16">
        <v>1</v>
      </c>
      <c r="I1999" s="17">
        <v>0.74</v>
      </c>
      <c r="J1999" s="17">
        <f t="shared" si="212"/>
        <v>0.74</v>
      </c>
    </row>
    <row r="2000" spans="1:10" x14ac:dyDescent="0.2">
      <c r="A2000" s="75" t="s">
        <v>38</v>
      </c>
      <c r="B2000" s="14" t="s">
        <v>281</v>
      </c>
      <c r="C2000" s="75" t="s">
        <v>22</v>
      </c>
      <c r="D2000" s="75" t="s">
        <v>282</v>
      </c>
      <c r="E2000" s="265" t="s">
        <v>124</v>
      </c>
      <c r="F2000" s="265"/>
      <c r="G2000" s="15" t="s">
        <v>25</v>
      </c>
      <c r="H2000" s="16">
        <v>1</v>
      </c>
      <c r="I2000" s="17">
        <v>19.55</v>
      </c>
      <c r="J2000" s="17">
        <f t="shared" si="212"/>
        <v>19.55</v>
      </c>
    </row>
    <row r="2001" spans="1:10" x14ac:dyDescent="0.2">
      <c r="A2001" s="75" t="s">
        <v>38</v>
      </c>
      <c r="B2001" s="14" t="s">
        <v>951</v>
      </c>
      <c r="C2001" s="75" t="s">
        <v>22</v>
      </c>
      <c r="D2001" s="75" t="s">
        <v>952</v>
      </c>
      <c r="E2001" s="265" t="s">
        <v>953</v>
      </c>
      <c r="F2001" s="265"/>
      <c r="G2001" s="15" t="s">
        <v>25</v>
      </c>
      <c r="H2001" s="16">
        <v>1</v>
      </c>
      <c r="I2001" s="17">
        <v>0.06</v>
      </c>
      <c r="J2001" s="17">
        <f t="shared" si="212"/>
        <v>0.06</v>
      </c>
    </row>
    <row r="2002" spans="1:10" ht="15" thickBot="1" x14ac:dyDescent="0.25">
      <c r="A2002" s="75" t="s">
        <v>38</v>
      </c>
      <c r="B2002" s="14" t="s">
        <v>954</v>
      </c>
      <c r="C2002" s="75" t="s">
        <v>22</v>
      </c>
      <c r="D2002" s="75" t="s">
        <v>955</v>
      </c>
      <c r="E2002" s="265" t="s">
        <v>592</v>
      </c>
      <c r="F2002" s="265"/>
      <c r="G2002" s="15" t="s">
        <v>25</v>
      </c>
      <c r="H2002" s="16">
        <v>1</v>
      </c>
      <c r="I2002" s="17">
        <v>1.19</v>
      </c>
      <c r="J2002" s="17">
        <f t="shared" si="212"/>
        <v>1.19</v>
      </c>
    </row>
    <row r="2003" spans="1:10" ht="15" thickTop="1" x14ac:dyDescent="0.2">
      <c r="A2003" s="13"/>
      <c r="B2003" s="13"/>
      <c r="C2003" s="13"/>
      <c r="D2003" s="13"/>
      <c r="E2003" s="13"/>
      <c r="F2003" s="13"/>
      <c r="G2003" s="13"/>
      <c r="H2003" s="13"/>
      <c r="I2003" s="13"/>
      <c r="J2003" s="13"/>
    </row>
    <row r="2004" spans="1:10" ht="15" x14ac:dyDescent="0.2">
      <c r="A2004" s="76"/>
      <c r="B2004" s="79" t="s">
        <v>9</v>
      </c>
      <c r="C2004" s="76" t="s">
        <v>10</v>
      </c>
      <c r="D2004" s="76" t="s">
        <v>11</v>
      </c>
      <c r="E2004" s="262" t="s">
        <v>12</v>
      </c>
      <c r="F2004" s="262"/>
      <c r="G2004" s="80" t="s">
        <v>13</v>
      </c>
      <c r="H2004" s="79" t="s">
        <v>14</v>
      </c>
      <c r="I2004" s="79" t="s">
        <v>1550</v>
      </c>
      <c r="J2004" s="79" t="s">
        <v>1551</v>
      </c>
    </row>
    <row r="2005" spans="1:10" x14ac:dyDescent="0.2">
      <c r="A2005" s="77" t="s">
        <v>15</v>
      </c>
      <c r="B2005" s="5" t="s">
        <v>611</v>
      </c>
      <c r="C2005" s="77" t="s">
        <v>22</v>
      </c>
      <c r="D2005" s="77" t="s">
        <v>612</v>
      </c>
      <c r="E2005" s="263" t="s">
        <v>24</v>
      </c>
      <c r="F2005" s="263"/>
      <c r="G2005" s="6" t="s">
        <v>25</v>
      </c>
      <c r="H2005" s="7">
        <v>1</v>
      </c>
      <c r="I2005" s="8"/>
      <c r="J2005" s="8">
        <f>SUM(J2006:J2013)</f>
        <v>28.660000000000004</v>
      </c>
    </row>
    <row r="2006" spans="1:10" ht="25.5" x14ac:dyDescent="0.2">
      <c r="A2006" s="78" t="s">
        <v>20</v>
      </c>
      <c r="B2006" s="9" t="s">
        <v>1155</v>
      </c>
      <c r="C2006" s="78" t="s">
        <v>22</v>
      </c>
      <c r="D2006" s="78" t="s">
        <v>1156</v>
      </c>
      <c r="E2006" s="261" t="s">
        <v>24</v>
      </c>
      <c r="F2006" s="261"/>
      <c r="G2006" s="10" t="s">
        <v>25</v>
      </c>
      <c r="H2006" s="11">
        <v>1</v>
      </c>
      <c r="I2006" s="12">
        <v>0.23</v>
      </c>
      <c r="J2006" s="12">
        <f t="shared" ref="J2006:J2013" si="213">TRUNC(H2006*I2006,2)</f>
        <v>0.23</v>
      </c>
    </row>
    <row r="2007" spans="1:10" x14ac:dyDescent="0.2">
      <c r="A2007" s="75" t="s">
        <v>38</v>
      </c>
      <c r="B2007" s="14" t="s">
        <v>942</v>
      </c>
      <c r="C2007" s="75" t="s">
        <v>22</v>
      </c>
      <c r="D2007" s="75" t="s">
        <v>943</v>
      </c>
      <c r="E2007" s="265" t="s">
        <v>944</v>
      </c>
      <c r="F2007" s="265"/>
      <c r="G2007" s="15" t="s">
        <v>25</v>
      </c>
      <c r="H2007" s="16">
        <v>1</v>
      </c>
      <c r="I2007" s="17">
        <v>3.84</v>
      </c>
      <c r="J2007" s="17">
        <f t="shared" si="213"/>
        <v>3.84</v>
      </c>
    </row>
    <row r="2008" spans="1:10" ht="25.5" x14ac:dyDescent="0.2">
      <c r="A2008" s="75" t="s">
        <v>38</v>
      </c>
      <c r="B2008" s="14" t="s">
        <v>1465</v>
      </c>
      <c r="C2008" s="75" t="s">
        <v>22</v>
      </c>
      <c r="D2008" s="75" t="s">
        <v>1466</v>
      </c>
      <c r="E2008" s="265" t="s">
        <v>41</v>
      </c>
      <c r="F2008" s="265"/>
      <c r="G2008" s="15" t="s">
        <v>25</v>
      </c>
      <c r="H2008" s="16">
        <v>1</v>
      </c>
      <c r="I2008" s="17">
        <v>1.5</v>
      </c>
      <c r="J2008" s="17">
        <f t="shared" si="213"/>
        <v>1.5</v>
      </c>
    </row>
    <row r="2009" spans="1:10" x14ac:dyDescent="0.2">
      <c r="A2009" s="75" t="s">
        <v>38</v>
      </c>
      <c r="B2009" s="14" t="s">
        <v>947</v>
      </c>
      <c r="C2009" s="75" t="s">
        <v>22</v>
      </c>
      <c r="D2009" s="75" t="s">
        <v>948</v>
      </c>
      <c r="E2009" s="265" t="s">
        <v>944</v>
      </c>
      <c r="F2009" s="265"/>
      <c r="G2009" s="15" t="s">
        <v>25</v>
      </c>
      <c r="H2009" s="16">
        <v>1</v>
      </c>
      <c r="I2009" s="17">
        <v>0.81</v>
      </c>
      <c r="J2009" s="17">
        <f t="shared" si="213"/>
        <v>0.81</v>
      </c>
    </row>
    <row r="2010" spans="1:10" ht="25.5" x14ac:dyDescent="0.2">
      <c r="A2010" s="75" t="s">
        <v>38</v>
      </c>
      <c r="B2010" s="14" t="s">
        <v>1467</v>
      </c>
      <c r="C2010" s="75" t="s">
        <v>22</v>
      </c>
      <c r="D2010" s="75" t="s">
        <v>1468</v>
      </c>
      <c r="E2010" s="265" t="s">
        <v>41</v>
      </c>
      <c r="F2010" s="265"/>
      <c r="G2010" s="15" t="s">
        <v>25</v>
      </c>
      <c r="H2010" s="16">
        <v>1</v>
      </c>
      <c r="I2010" s="17">
        <v>1.48</v>
      </c>
      <c r="J2010" s="17">
        <f t="shared" si="213"/>
        <v>1.48</v>
      </c>
    </row>
    <row r="2011" spans="1:10" x14ac:dyDescent="0.2">
      <c r="A2011" s="75" t="s">
        <v>38</v>
      </c>
      <c r="B2011" s="14" t="s">
        <v>1157</v>
      </c>
      <c r="C2011" s="75" t="s">
        <v>22</v>
      </c>
      <c r="D2011" s="75" t="s">
        <v>1158</v>
      </c>
      <c r="E2011" s="265" t="s">
        <v>124</v>
      </c>
      <c r="F2011" s="265"/>
      <c r="G2011" s="15" t="s">
        <v>25</v>
      </c>
      <c r="H2011" s="16">
        <v>1</v>
      </c>
      <c r="I2011" s="17">
        <v>19.55</v>
      </c>
      <c r="J2011" s="17">
        <f t="shared" si="213"/>
        <v>19.55</v>
      </c>
    </row>
    <row r="2012" spans="1:10" x14ac:dyDescent="0.2">
      <c r="A2012" s="75" t="s">
        <v>38</v>
      </c>
      <c r="B2012" s="14" t="s">
        <v>951</v>
      </c>
      <c r="C2012" s="75" t="s">
        <v>22</v>
      </c>
      <c r="D2012" s="75" t="s">
        <v>952</v>
      </c>
      <c r="E2012" s="265" t="s">
        <v>953</v>
      </c>
      <c r="F2012" s="265"/>
      <c r="G2012" s="15" t="s">
        <v>25</v>
      </c>
      <c r="H2012" s="16">
        <v>1</v>
      </c>
      <c r="I2012" s="17">
        <v>0.06</v>
      </c>
      <c r="J2012" s="17">
        <f t="shared" si="213"/>
        <v>0.06</v>
      </c>
    </row>
    <row r="2013" spans="1:10" ht="15" thickBot="1" x14ac:dyDescent="0.25">
      <c r="A2013" s="75" t="s">
        <v>38</v>
      </c>
      <c r="B2013" s="14" t="s">
        <v>954</v>
      </c>
      <c r="C2013" s="75" t="s">
        <v>22</v>
      </c>
      <c r="D2013" s="75" t="s">
        <v>955</v>
      </c>
      <c r="E2013" s="265" t="s">
        <v>592</v>
      </c>
      <c r="F2013" s="265"/>
      <c r="G2013" s="15" t="s">
        <v>25</v>
      </c>
      <c r="H2013" s="16">
        <v>1</v>
      </c>
      <c r="I2013" s="17">
        <v>1.19</v>
      </c>
      <c r="J2013" s="17">
        <f t="shared" si="213"/>
        <v>1.19</v>
      </c>
    </row>
    <row r="2014" spans="1:10" ht="15" thickTop="1" x14ac:dyDescent="0.2">
      <c r="A2014" s="13"/>
      <c r="B2014" s="13"/>
      <c r="C2014" s="13"/>
      <c r="D2014" s="13"/>
      <c r="E2014" s="13"/>
      <c r="F2014" s="13"/>
      <c r="G2014" s="13"/>
      <c r="H2014" s="13"/>
      <c r="I2014" s="13"/>
      <c r="J2014" s="13"/>
    </row>
    <row r="2015" spans="1:10" ht="15" x14ac:dyDescent="0.2">
      <c r="A2015" s="76"/>
      <c r="B2015" s="79" t="s">
        <v>9</v>
      </c>
      <c r="C2015" s="76" t="s">
        <v>10</v>
      </c>
      <c r="D2015" s="76" t="s">
        <v>11</v>
      </c>
      <c r="E2015" s="262" t="s">
        <v>12</v>
      </c>
      <c r="F2015" s="262"/>
      <c r="G2015" s="80" t="s">
        <v>13</v>
      </c>
      <c r="H2015" s="79" t="s">
        <v>14</v>
      </c>
      <c r="I2015" s="79" t="s">
        <v>1550</v>
      </c>
      <c r="J2015" s="79" t="s">
        <v>1551</v>
      </c>
    </row>
    <row r="2016" spans="1:10" ht="38.25" x14ac:dyDescent="0.2">
      <c r="A2016" s="77" t="s">
        <v>15</v>
      </c>
      <c r="B2016" s="5" t="s">
        <v>692</v>
      </c>
      <c r="C2016" s="77" t="s">
        <v>22</v>
      </c>
      <c r="D2016" s="77" t="s">
        <v>693</v>
      </c>
      <c r="E2016" s="263" t="s">
        <v>678</v>
      </c>
      <c r="F2016" s="263"/>
      <c r="G2016" s="6" t="s">
        <v>234</v>
      </c>
      <c r="H2016" s="7">
        <v>1</v>
      </c>
      <c r="I2016" s="8"/>
      <c r="J2016" s="8">
        <f>SUM(J2017:J2021)</f>
        <v>409.24</v>
      </c>
    </row>
    <row r="2017" spans="1:10" ht="25.5" x14ac:dyDescent="0.2">
      <c r="A2017" s="78" t="s">
        <v>20</v>
      </c>
      <c r="B2017" s="9" t="s">
        <v>74</v>
      </c>
      <c r="C2017" s="78" t="s">
        <v>22</v>
      </c>
      <c r="D2017" s="78" t="s">
        <v>75</v>
      </c>
      <c r="E2017" s="261" t="s">
        <v>24</v>
      </c>
      <c r="F2017" s="261"/>
      <c r="G2017" s="10" t="s">
        <v>25</v>
      </c>
      <c r="H2017" s="11">
        <v>0.70699999999999996</v>
      </c>
      <c r="I2017" s="12">
        <v>19.920000000000002</v>
      </c>
      <c r="J2017" s="12">
        <f t="shared" ref="J2017:J2021" si="214">TRUNC(H2017*I2017,2)</f>
        <v>14.08</v>
      </c>
    </row>
    <row r="2018" spans="1:10" ht="25.5" x14ac:dyDescent="0.2">
      <c r="A2018" s="78" t="s">
        <v>20</v>
      </c>
      <c r="B2018" s="9" t="s">
        <v>974</v>
      </c>
      <c r="C2018" s="78" t="s">
        <v>22</v>
      </c>
      <c r="D2018" s="78" t="s">
        <v>975</v>
      </c>
      <c r="E2018" s="261" t="s">
        <v>24</v>
      </c>
      <c r="F2018" s="261"/>
      <c r="G2018" s="10" t="s">
        <v>25</v>
      </c>
      <c r="H2018" s="11">
        <v>1.4139999999999999</v>
      </c>
      <c r="I2018" s="12">
        <v>26.46</v>
      </c>
      <c r="J2018" s="12">
        <f t="shared" si="214"/>
        <v>37.409999999999997</v>
      </c>
    </row>
    <row r="2019" spans="1:10" ht="25.5" x14ac:dyDescent="0.2">
      <c r="A2019" s="75" t="s">
        <v>38</v>
      </c>
      <c r="B2019" s="14" t="s">
        <v>1469</v>
      </c>
      <c r="C2019" s="75" t="s">
        <v>22</v>
      </c>
      <c r="D2019" s="75" t="s">
        <v>1470</v>
      </c>
      <c r="E2019" s="265" t="s">
        <v>84</v>
      </c>
      <c r="F2019" s="265"/>
      <c r="G2019" s="15" t="s">
        <v>234</v>
      </c>
      <c r="H2019" s="16">
        <v>3</v>
      </c>
      <c r="I2019" s="17">
        <v>41.15</v>
      </c>
      <c r="J2019" s="17">
        <f t="shared" si="214"/>
        <v>123.45</v>
      </c>
    </row>
    <row r="2020" spans="1:10" ht="25.5" x14ac:dyDescent="0.2">
      <c r="A2020" s="75" t="s">
        <v>38</v>
      </c>
      <c r="B2020" s="14" t="s">
        <v>1471</v>
      </c>
      <c r="C2020" s="75" t="s">
        <v>22</v>
      </c>
      <c r="D2020" s="75" t="s">
        <v>1472</v>
      </c>
      <c r="E2020" s="265" t="s">
        <v>84</v>
      </c>
      <c r="F2020" s="265"/>
      <c r="G2020" s="15" t="s">
        <v>234</v>
      </c>
      <c r="H2020" s="16">
        <v>19.8</v>
      </c>
      <c r="I2020" s="17">
        <v>0.09</v>
      </c>
      <c r="J2020" s="17">
        <f t="shared" si="214"/>
        <v>1.78</v>
      </c>
    </row>
    <row r="2021" spans="1:10" ht="51.75" thickBot="1" x14ac:dyDescent="0.25">
      <c r="A2021" s="75" t="s">
        <v>38</v>
      </c>
      <c r="B2021" s="14" t="s">
        <v>1473</v>
      </c>
      <c r="C2021" s="75" t="s">
        <v>22</v>
      </c>
      <c r="D2021" s="75" t="s">
        <v>1474</v>
      </c>
      <c r="E2021" s="265" t="s">
        <v>84</v>
      </c>
      <c r="F2021" s="265"/>
      <c r="G2021" s="15" t="s">
        <v>234</v>
      </c>
      <c r="H2021" s="16">
        <v>1</v>
      </c>
      <c r="I2021" s="17">
        <v>232.52</v>
      </c>
      <c r="J2021" s="17">
        <f t="shared" si="214"/>
        <v>232.52</v>
      </c>
    </row>
    <row r="2022" spans="1:10" ht="15" thickTop="1" x14ac:dyDescent="0.2">
      <c r="A2022" s="13"/>
      <c r="B2022" s="13"/>
      <c r="C2022" s="13"/>
      <c r="D2022" s="13"/>
      <c r="E2022" s="13"/>
      <c r="F2022" s="13"/>
      <c r="G2022" s="13"/>
      <c r="H2022" s="13"/>
      <c r="I2022" s="13"/>
      <c r="J2022" s="13"/>
    </row>
    <row r="2023" spans="1:10" ht="15" x14ac:dyDescent="0.2">
      <c r="A2023" s="76"/>
      <c r="B2023" s="79" t="s">
        <v>9</v>
      </c>
      <c r="C2023" s="76" t="s">
        <v>10</v>
      </c>
      <c r="D2023" s="76" t="s">
        <v>11</v>
      </c>
      <c r="E2023" s="262" t="s">
        <v>12</v>
      </c>
      <c r="F2023" s="262"/>
      <c r="G2023" s="80" t="s">
        <v>13</v>
      </c>
      <c r="H2023" s="79" t="s">
        <v>14</v>
      </c>
      <c r="I2023" s="79" t="s">
        <v>1550</v>
      </c>
      <c r="J2023" s="79" t="s">
        <v>1551</v>
      </c>
    </row>
    <row r="2024" spans="1:10" ht="38.25" x14ac:dyDescent="0.2">
      <c r="A2024" s="77" t="s">
        <v>15</v>
      </c>
      <c r="B2024" s="5" t="s">
        <v>701</v>
      </c>
      <c r="C2024" s="77" t="s">
        <v>22</v>
      </c>
      <c r="D2024" s="77" t="s">
        <v>702</v>
      </c>
      <c r="E2024" s="263" t="s">
        <v>678</v>
      </c>
      <c r="F2024" s="263"/>
      <c r="G2024" s="6" t="s">
        <v>234</v>
      </c>
      <c r="H2024" s="7">
        <v>1</v>
      </c>
      <c r="I2024" s="8"/>
      <c r="J2024" s="8">
        <f>SUM(J2025:J2029)</f>
        <v>444.12</v>
      </c>
    </row>
    <row r="2025" spans="1:10" ht="25.5" x14ac:dyDescent="0.2">
      <c r="A2025" s="78" t="s">
        <v>20</v>
      </c>
      <c r="B2025" s="9" t="s">
        <v>974</v>
      </c>
      <c r="C2025" s="78" t="s">
        <v>22</v>
      </c>
      <c r="D2025" s="78" t="s">
        <v>975</v>
      </c>
      <c r="E2025" s="261" t="s">
        <v>24</v>
      </c>
      <c r="F2025" s="261"/>
      <c r="G2025" s="10" t="s">
        <v>25</v>
      </c>
      <c r="H2025" s="11">
        <v>1.546</v>
      </c>
      <c r="I2025" s="12">
        <v>26.46</v>
      </c>
      <c r="J2025" s="12">
        <f t="shared" ref="J2025:J2029" si="215">TRUNC(H2025*I2025,2)</f>
        <v>40.9</v>
      </c>
    </row>
    <row r="2026" spans="1:10" ht="25.5" x14ac:dyDescent="0.2">
      <c r="A2026" s="78" t="s">
        <v>20</v>
      </c>
      <c r="B2026" s="9" t="s">
        <v>74</v>
      </c>
      <c r="C2026" s="78" t="s">
        <v>22</v>
      </c>
      <c r="D2026" s="78" t="s">
        <v>75</v>
      </c>
      <c r="E2026" s="261" t="s">
        <v>24</v>
      </c>
      <c r="F2026" s="261"/>
      <c r="G2026" s="10" t="s">
        <v>25</v>
      </c>
      <c r="H2026" s="11">
        <v>0.77300000000000002</v>
      </c>
      <c r="I2026" s="12">
        <v>19.920000000000002</v>
      </c>
      <c r="J2026" s="12">
        <f t="shared" si="215"/>
        <v>15.39</v>
      </c>
    </row>
    <row r="2027" spans="1:10" ht="25.5" x14ac:dyDescent="0.2">
      <c r="A2027" s="75" t="s">
        <v>38</v>
      </c>
      <c r="B2027" s="14" t="s">
        <v>1469</v>
      </c>
      <c r="C2027" s="75" t="s">
        <v>22</v>
      </c>
      <c r="D2027" s="75" t="s">
        <v>1470</v>
      </c>
      <c r="E2027" s="265" t="s">
        <v>84</v>
      </c>
      <c r="F2027" s="265"/>
      <c r="G2027" s="15" t="s">
        <v>234</v>
      </c>
      <c r="H2027" s="16">
        <v>3</v>
      </c>
      <c r="I2027" s="17">
        <v>41.15</v>
      </c>
      <c r="J2027" s="17">
        <f t="shared" si="215"/>
        <v>123.45</v>
      </c>
    </row>
    <row r="2028" spans="1:10" ht="25.5" x14ac:dyDescent="0.2">
      <c r="A2028" s="75" t="s">
        <v>38</v>
      </c>
      <c r="B2028" s="14" t="s">
        <v>1471</v>
      </c>
      <c r="C2028" s="75" t="s">
        <v>22</v>
      </c>
      <c r="D2028" s="75" t="s">
        <v>1472</v>
      </c>
      <c r="E2028" s="265" t="s">
        <v>84</v>
      </c>
      <c r="F2028" s="265"/>
      <c r="G2028" s="15" t="s">
        <v>234</v>
      </c>
      <c r="H2028" s="16">
        <v>19.8</v>
      </c>
      <c r="I2028" s="17">
        <v>0.09</v>
      </c>
      <c r="J2028" s="17">
        <f t="shared" si="215"/>
        <v>1.78</v>
      </c>
    </row>
    <row r="2029" spans="1:10" ht="51.75" thickBot="1" x14ac:dyDescent="0.25">
      <c r="A2029" s="75" t="s">
        <v>38</v>
      </c>
      <c r="B2029" s="14" t="s">
        <v>1475</v>
      </c>
      <c r="C2029" s="75" t="s">
        <v>22</v>
      </c>
      <c r="D2029" s="75" t="s">
        <v>1476</v>
      </c>
      <c r="E2029" s="265" t="s">
        <v>84</v>
      </c>
      <c r="F2029" s="265"/>
      <c r="G2029" s="15" t="s">
        <v>234</v>
      </c>
      <c r="H2029" s="16">
        <v>1</v>
      </c>
      <c r="I2029" s="17">
        <v>262.60000000000002</v>
      </c>
      <c r="J2029" s="17">
        <f t="shared" si="215"/>
        <v>262.60000000000002</v>
      </c>
    </row>
    <row r="2030" spans="1:10" ht="15" thickTop="1" x14ac:dyDescent="0.2">
      <c r="A2030" s="13"/>
      <c r="B2030" s="13"/>
      <c r="C2030" s="13"/>
      <c r="D2030" s="13"/>
      <c r="E2030" s="13"/>
      <c r="F2030" s="13"/>
      <c r="G2030" s="13"/>
      <c r="H2030" s="13"/>
      <c r="I2030" s="13"/>
      <c r="J2030" s="13"/>
    </row>
    <row r="2031" spans="1:10" ht="15" x14ac:dyDescent="0.2">
      <c r="A2031" s="76"/>
      <c r="B2031" s="79" t="s">
        <v>9</v>
      </c>
      <c r="C2031" s="76" t="s">
        <v>10</v>
      </c>
      <c r="D2031" s="76" t="s">
        <v>11</v>
      </c>
      <c r="E2031" s="262" t="s">
        <v>12</v>
      </c>
      <c r="F2031" s="262"/>
      <c r="G2031" s="80" t="s">
        <v>13</v>
      </c>
      <c r="H2031" s="79" t="s">
        <v>14</v>
      </c>
      <c r="I2031" s="79" t="s">
        <v>1550</v>
      </c>
      <c r="J2031" s="79" t="s">
        <v>1551</v>
      </c>
    </row>
    <row r="2032" spans="1:10" ht="25.5" x14ac:dyDescent="0.2">
      <c r="A2032" s="77" t="s">
        <v>15</v>
      </c>
      <c r="B2032" s="5" t="s">
        <v>799</v>
      </c>
      <c r="C2032" s="77" t="s">
        <v>22</v>
      </c>
      <c r="D2032" s="77" t="s">
        <v>800</v>
      </c>
      <c r="E2032" s="263" t="s">
        <v>774</v>
      </c>
      <c r="F2032" s="263"/>
      <c r="G2032" s="6" t="s">
        <v>90</v>
      </c>
      <c r="H2032" s="7">
        <v>1</v>
      </c>
      <c r="I2032" s="8"/>
      <c r="J2032" s="8">
        <f>SUM(J2033:J2034)</f>
        <v>13.49</v>
      </c>
    </row>
    <row r="2033" spans="1:10" ht="25.5" x14ac:dyDescent="0.2">
      <c r="A2033" s="78" t="s">
        <v>20</v>
      </c>
      <c r="B2033" s="9" t="s">
        <v>824</v>
      </c>
      <c r="C2033" s="78" t="s">
        <v>22</v>
      </c>
      <c r="D2033" s="78" t="s">
        <v>825</v>
      </c>
      <c r="E2033" s="261" t="s">
        <v>24</v>
      </c>
      <c r="F2033" s="261"/>
      <c r="G2033" s="10" t="s">
        <v>25</v>
      </c>
      <c r="H2033" s="11">
        <v>7.0000000000000007E-2</v>
      </c>
      <c r="I2033" s="12">
        <v>19.510000000000002</v>
      </c>
      <c r="J2033" s="12">
        <f t="shared" ref="J2033:J2034" si="216">TRUNC(H2033*I2033,2)</f>
        <v>1.36</v>
      </c>
    </row>
    <row r="2034" spans="1:10" ht="26.25" thickBot="1" x14ac:dyDescent="0.25">
      <c r="A2034" s="78" t="s">
        <v>20</v>
      </c>
      <c r="B2034" s="9" t="s">
        <v>782</v>
      </c>
      <c r="C2034" s="78" t="s">
        <v>22</v>
      </c>
      <c r="D2034" s="78" t="s">
        <v>783</v>
      </c>
      <c r="E2034" s="261" t="s">
        <v>24</v>
      </c>
      <c r="F2034" s="261"/>
      <c r="G2034" s="10" t="s">
        <v>25</v>
      </c>
      <c r="H2034" s="11">
        <v>0.44900000000000001</v>
      </c>
      <c r="I2034" s="12">
        <v>27.02</v>
      </c>
      <c r="J2034" s="12">
        <f t="shared" si="216"/>
        <v>12.13</v>
      </c>
    </row>
    <row r="2035" spans="1:10" ht="15" thickTop="1" x14ac:dyDescent="0.2">
      <c r="A2035" s="13"/>
      <c r="B2035" s="13"/>
      <c r="C2035" s="13"/>
      <c r="D2035" s="13"/>
      <c r="E2035" s="13"/>
      <c r="F2035" s="13"/>
      <c r="G2035" s="13"/>
      <c r="H2035" s="13"/>
      <c r="I2035" s="13"/>
      <c r="J2035" s="13"/>
    </row>
    <row r="2036" spans="1:10" ht="15" x14ac:dyDescent="0.2">
      <c r="A2036" s="76"/>
      <c r="B2036" s="79" t="s">
        <v>9</v>
      </c>
      <c r="C2036" s="76" t="s">
        <v>10</v>
      </c>
      <c r="D2036" s="76" t="s">
        <v>11</v>
      </c>
      <c r="E2036" s="262" t="s">
        <v>12</v>
      </c>
      <c r="F2036" s="262"/>
      <c r="G2036" s="80" t="s">
        <v>13</v>
      </c>
      <c r="H2036" s="79" t="s">
        <v>14</v>
      </c>
      <c r="I2036" s="79" t="s">
        <v>1550</v>
      </c>
      <c r="J2036" s="79" t="s">
        <v>1551</v>
      </c>
    </row>
    <row r="2037" spans="1:10" ht="51" x14ac:dyDescent="0.2">
      <c r="A2037" s="77" t="s">
        <v>15</v>
      </c>
      <c r="B2037" s="5" t="s">
        <v>387</v>
      </c>
      <c r="C2037" s="77" t="s">
        <v>22</v>
      </c>
      <c r="D2037" s="77" t="s">
        <v>388</v>
      </c>
      <c r="E2037" s="263" t="s">
        <v>110</v>
      </c>
      <c r="F2037" s="263"/>
      <c r="G2037" s="6" t="s">
        <v>111</v>
      </c>
      <c r="H2037" s="7">
        <v>1</v>
      </c>
      <c r="I2037" s="8"/>
      <c r="J2037" s="8">
        <f>SUM(J2038:J2042)</f>
        <v>147.28</v>
      </c>
    </row>
    <row r="2038" spans="1:10" ht="51" x14ac:dyDescent="0.2">
      <c r="A2038" s="78" t="s">
        <v>20</v>
      </c>
      <c r="B2038" s="9" t="s">
        <v>1477</v>
      </c>
      <c r="C2038" s="78" t="s">
        <v>22</v>
      </c>
      <c r="D2038" s="78" t="s">
        <v>1478</v>
      </c>
      <c r="E2038" s="261" t="s">
        <v>110</v>
      </c>
      <c r="F2038" s="261"/>
      <c r="G2038" s="10" t="s">
        <v>25</v>
      </c>
      <c r="H2038" s="11">
        <v>1</v>
      </c>
      <c r="I2038" s="12">
        <v>3.52</v>
      </c>
      <c r="J2038" s="12">
        <f t="shared" ref="J2038:J2042" si="217">TRUNC(H2038*I2038,2)</f>
        <v>3.52</v>
      </c>
    </row>
    <row r="2039" spans="1:10" ht="63.75" x14ac:dyDescent="0.2">
      <c r="A2039" s="78" t="s">
        <v>20</v>
      </c>
      <c r="B2039" s="9" t="s">
        <v>1479</v>
      </c>
      <c r="C2039" s="78" t="s">
        <v>22</v>
      </c>
      <c r="D2039" s="78" t="s">
        <v>1480</v>
      </c>
      <c r="E2039" s="261" t="s">
        <v>110</v>
      </c>
      <c r="F2039" s="261"/>
      <c r="G2039" s="10" t="s">
        <v>25</v>
      </c>
      <c r="H2039" s="11">
        <v>1</v>
      </c>
      <c r="I2039" s="12">
        <v>52.08</v>
      </c>
      <c r="J2039" s="12">
        <f t="shared" si="217"/>
        <v>52.08</v>
      </c>
    </row>
    <row r="2040" spans="1:10" ht="51" x14ac:dyDescent="0.2">
      <c r="A2040" s="78" t="s">
        <v>20</v>
      </c>
      <c r="B2040" s="9" t="s">
        <v>1481</v>
      </c>
      <c r="C2040" s="78" t="s">
        <v>22</v>
      </c>
      <c r="D2040" s="78" t="s">
        <v>1482</v>
      </c>
      <c r="E2040" s="261" t="s">
        <v>110</v>
      </c>
      <c r="F2040" s="261"/>
      <c r="G2040" s="10" t="s">
        <v>25</v>
      </c>
      <c r="H2040" s="11">
        <v>1</v>
      </c>
      <c r="I2040" s="12">
        <v>32.46</v>
      </c>
      <c r="J2040" s="12">
        <f t="shared" si="217"/>
        <v>32.46</v>
      </c>
    </row>
    <row r="2041" spans="1:10" ht="51" x14ac:dyDescent="0.2">
      <c r="A2041" s="78" t="s">
        <v>20</v>
      </c>
      <c r="B2041" s="9" t="s">
        <v>1483</v>
      </c>
      <c r="C2041" s="78" t="s">
        <v>22</v>
      </c>
      <c r="D2041" s="78" t="s">
        <v>1484</v>
      </c>
      <c r="E2041" s="261" t="s">
        <v>110</v>
      </c>
      <c r="F2041" s="261"/>
      <c r="G2041" s="10" t="s">
        <v>25</v>
      </c>
      <c r="H2041" s="11">
        <v>1</v>
      </c>
      <c r="I2041" s="12">
        <v>25.96</v>
      </c>
      <c r="J2041" s="12">
        <f t="shared" si="217"/>
        <v>25.96</v>
      </c>
    </row>
    <row r="2042" spans="1:10" ht="26.25" thickBot="1" x14ac:dyDescent="0.25">
      <c r="A2042" s="78" t="s">
        <v>20</v>
      </c>
      <c r="B2042" s="9" t="s">
        <v>1251</v>
      </c>
      <c r="C2042" s="78" t="s">
        <v>22</v>
      </c>
      <c r="D2042" s="78" t="s">
        <v>1252</v>
      </c>
      <c r="E2042" s="261" t="s">
        <v>24</v>
      </c>
      <c r="F2042" s="261"/>
      <c r="G2042" s="10" t="s">
        <v>25</v>
      </c>
      <c r="H2042" s="11">
        <v>1</v>
      </c>
      <c r="I2042" s="12">
        <v>33.26</v>
      </c>
      <c r="J2042" s="12">
        <f t="shared" si="217"/>
        <v>33.26</v>
      </c>
    </row>
    <row r="2043" spans="1:10" ht="15" thickTop="1" x14ac:dyDescent="0.2">
      <c r="A2043" s="13"/>
      <c r="B2043" s="13"/>
      <c r="C2043" s="13"/>
      <c r="D2043" s="13"/>
      <c r="E2043" s="13"/>
      <c r="F2043" s="13"/>
      <c r="G2043" s="13"/>
      <c r="H2043" s="13"/>
      <c r="I2043" s="13"/>
      <c r="J2043" s="13"/>
    </row>
    <row r="2044" spans="1:10" ht="15" x14ac:dyDescent="0.2">
      <c r="A2044" s="76"/>
      <c r="B2044" s="79" t="s">
        <v>9</v>
      </c>
      <c r="C2044" s="76" t="s">
        <v>10</v>
      </c>
      <c r="D2044" s="76" t="s">
        <v>11</v>
      </c>
      <c r="E2044" s="262" t="s">
        <v>12</v>
      </c>
      <c r="F2044" s="262"/>
      <c r="G2044" s="80" t="s">
        <v>13</v>
      </c>
      <c r="H2044" s="79" t="s">
        <v>14</v>
      </c>
      <c r="I2044" s="79" t="s">
        <v>1550</v>
      </c>
      <c r="J2044" s="79" t="s">
        <v>1551</v>
      </c>
    </row>
    <row r="2045" spans="1:10" ht="51" x14ac:dyDescent="0.2">
      <c r="A2045" s="77" t="s">
        <v>15</v>
      </c>
      <c r="B2045" s="5" t="s">
        <v>1483</v>
      </c>
      <c r="C2045" s="77" t="s">
        <v>22</v>
      </c>
      <c r="D2045" s="77" t="s">
        <v>1484</v>
      </c>
      <c r="E2045" s="263" t="s">
        <v>110</v>
      </c>
      <c r="F2045" s="263"/>
      <c r="G2045" s="6" t="s">
        <v>25</v>
      </c>
      <c r="H2045" s="7">
        <v>1</v>
      </c>
      <c r="I2045" s="8"/>
      <c r="J2045" s="8">
        <f>SUM(J2046)</f>
        <v>25.96</v>
      </c>
    </row>
    <row r="2046" spans="1:10" ht="64.5" thickBot="1" x14ac:dyDescent="0.25">
      <c r="A2046" s="75" t="s">
        <v>38</v>
      </c>
      <c r="B2046" s="14" t="s">
        <v>1485</v>
      </c>
      <c r="C2046" s="75" t="s">
        <v>22</v>
      </c>
      <c r="D2046" s="75" t="s">
        <v>1486</v>
      </c>
      <c r="E2046" s="265" t="s">
        <v>41</v>
      </c>
      <c r="F2046" s="265"/>
      <c r="G2046" s="15" t="s">
        <v>234</v>
      </c>
      <c r="H2046" s="16">
        <v>5.5999999999999999E-5</v>
      </c>
      <c r="I2046" s="17">
        <v>463741.45</v>
      </c>
      <c r="J2046" s="17">
        <f t="shared" ref="J2046" si="218">TRUNC(H2046*I2046,2)</f>
        <v>25.96</v>
      </c>
    </row>
    <row r="2047" spans="1:10" ht="15" thickTop="1" x14ac:dyDescent="0.2">
      <c r="A2047" s="13"/>
      <c r="B2047" s="13"/>
      <c r="C2047" s="13"/>
      <c r="D2047" s="13"/>
      <c r="E2047" s="13"/>
      <c r="F2047" s="13"/>
      <c r="G2047" s="13"/>
      <c r="H2047" s="13"/>
      <c r="I2047" s="13"/>
      <c r="J2047" s="13"/>
    </row>
    <row r="2048" spans="1:10" ht="15" x14ac:dyDescent="0.2">
      <c r="A2048" s="76"/>
      <c r="B2048" s="79" t="s">
        <v>9</v>
      </c>
      <c r="C2048" s="76" t="s">
        <v>10</v>
      </c>
      <c r="D2048" s="76" t="s">
        <v>11</v>
      </c>
      <c r="E2048" s="262" t="s">
        <v>12</v>
      </c>
      <c r="F2048" s="262"/>
      <c r="G2048" s="80" t="s">
        <v>13</v>
      </c>
      <c r="H2048" s="79" t="s">
        <v>14</v>
      </c>
      <c r="I2048" s="79" t="s">
        <v>1550</v>
      </c>
      <c r="J2048" s="79" t="s">
        <v>1551</v>
      </c>
    </row>
    <row r="2049" spans="1:10" ht="51" x14ac:dyDescent="0.2">
      <c r="A2049" s="77" t="s">
        <v>15</v>
      </c>
      <c r="B2049" s="5" t="s">
        <v>1477</v>
      </c>
      <c r="C2049" s="77" t="s">
        <v>22</v>
      </c>
      <c r="D2049" s="77" t="s">
        <v>1478</v>
      </c>
      <c r="E2049" s="263" t="s">
        <v>110</v>
      </c>
      <c r="F2049" s="263"/>
      <c r="G2049" s="6" t="s">
        <v>25</v>
      </c>
      <c r="H2049" s="7">
        <v>1</v>
      </c>
      <c r="I2049" s="8"/>
      <c r="J2049" s="8">
        <f>SUM(J2050)</f>
        <v>3.52</v>
      </c>
    </row>
    <row r="2050" spans="1:10" ht="64.5" thickBot="1" x14ac:dyDescent="0.25">
      <c r="A2050" s="75" t="s">
        <v>38</v>
      </c>
      <c r="B2050" s="14" t="s">
        <v>1485</v>
      </c>
      <c r="C2050" s="75" t="s">
        <v>22</v>
      </c>
      <c r="D2050" s="75" t="s">
        <v>1486</v>
      </c>
      <c r="E2050" s="265" t="s">
        <v>41</v>
      </c>
      <c r="F2050" s="265"/>
      <c r="G2050" s="15" t="s">
        <v>234</v>
      </c>
      <c r="H2050" s="16">
        <v>7.6000000000000001E-6</v>
      </c>
      <c r="I2050" s="17">
        <v>463741.45</v>
      </c>
      <c r="J2050" s="17">
        <f t="shared" ref="J2050" si="219">TRUNC(H2050*I2050,2)</f>
        <v>3.52</v>
      </c>
    </row>
    <row r="2051" spans="1:10" ht="15" thickTop="1" x14ac:dyDescent="0.2">
      <c r="A2051" s="13"/>
      <c r="B2051" s="13"/>
      <c r="C2051" s="13"/>
      <c r="D2051" s="13"/>
      <c r="E2051" s="13"/>
      <c r="F2051" s="13"/>
      <c r="G2051" s="13"/>
      <c r="H2051" s="13"/>
      <c r="I2051" s="13"/>
      <c r="J2051" s="13"/>
    </row>
    <row r="2052" spans="1:10" ht="15" x14ac:dyDescent="0.2">
      <c r="A2052" s="76"/>
      <c r="B2052" s="79" t="s">
        <v>9</v>
      </c>
      <c r="C2052" s="76" t="s">
        <v>10</v>
      </c>
      <c r="D2052" s="76" t="s">
        <v>11</v>
      </c>
      <c r="E2052" s="262" t="s">
        <v>12</v>
      </c>
      <c r="F2052" s="262"/>
      <c r="G2052" s="80" t="s">
        <v>13</v>
      </c>
      <c r="H2052" s="79" t="s">
        <v>14</v>
      </c>
      <c r="I2052" s="79" t="s">
        <v>1550</v>
      </c>
      <c r="J2052" s="79" t="s">
        <v>1551</v>
      </c>
    </row>
    <row r="2053" spans="1:10" ht="51" x14ac:dyDescent="0.2">
      <c r="A2053" s="77" t="s">
        <v>15</v>
      </c>
      <c r="B2053" s="5" t="s">
        <v>1481</v>
      </c>
      <c r="C2053" s="77" t="s">
        <v>22</v>
      </c>
      <c r="D2053" s="77" t="s">
        <v>1482</v>
      </c>
      <c r="E2053" s="263" t="s">
        <v>110</v>
      </c>
      <c r="F2053" s="263"/>
      <c r="G2053" s="6" t="s">
        <v>25</v>
      </c>
      <c r="H2053" s="7">
        <v>1</v>
      </c>
      <c r="I2053" s="8"/>
      <c r="J2053" s="8">
        <f>SUM(J2054)</f>
        <v>32.46</v>
      </c>
    </row>
    <row r="2054" spans="1:10" ht="64.5" thickBot="1" x14ac:dyDescent="0.25">
      <c r="A2054" s="75" t="s">
        <v>38</v>
      </c>
      <c r="B2054" s="14" t="s">
        <v>1485</v>
      </c>
      <c r="C2054" s="75" t="s">
        <v>22</v>
      </c>
      <c r="D2054" s="75" t="s">
        <v>1486</v>
      </c>
      <c r="E2054" s="265" t="s">
        <v>41</v>
      </c>
      <c r="F2054" s="265"/>
      <c r="G2054" s="15" t="s">
        <v>234</v>
      </c>
      <c r="H2054" s="16">
        <v>6.9999999999999994E-5</v>
      </c>
      <c r="I2054" s="17">
        <v>463741.45</v>
      </c>
      <c r="J2054" s="17">
        <f t="shared" ref="J2054" si="220">TRUNC(H2054*I2054,2)</f>
        <v>32.46</v>
      </c>
    </row>
    <row r="2055" spans="1:10" ht="15" thickTop="1" x14ac:dyDescent="0.2">
      <c r="A2055" s="13"/>
      <c r="B2055" s="13"/>
      <c r="C2055" s="13"/>
      <c r="D2055" s="13"/>
      <c r="E2055" s="13"/>
      <c r="F2055" s="13"/>
      <c r="G2055" s="13"/>
      <c r="H2055" s="13"/>
      <c r="I2055" s="13"/>
      <c r="J2055" s="13"/>
    </row>
    <row r="2056" spans="1:10" ht="15" x14ac:dyDescent="0.2">
      <c r="A2056" s="76"/>
      <c r="B2056" s="79" t="s">
        <v>9</v>
      </c>
      <c r="C2056" s="76" t="s">
        <v>10</v>
      </c>
      <c r="D2056" s="76" t="s">
        <v>11</v>
      </c>
      <c r="E2056" s="262" t="s">
        <v>12</v>
      </c>
      <c r="F2056" s="262"/>
      <c r="G2056" s="80" t="s">
        <v>13</v>
      </c>
      <c r="H2056" s="79" t="s">
        <v>14</v>
      </c>
      <c r="I2056" s="79" t="s">
        <v>1550</v>
      </c>
      <c r="J2056" s="79" t="s">
        <v>1551</v>
      </c>
    </row>
    <row r="2057" spans="1:10" ht="63.75" x14ac:dyDescent="0.2">
      <c r="A2057" s="77" t="s">
        <v>15</v>
      </c>
      <c r="B2057" s="5" t="s">
        <v>1479</v>
      </c>
      <c r="C2057" s="77" t="s">
        <v>22</v>
      </c>
      <c r="D2057" s="77" t="s">
        <v>1480</v>
      </c>
      <c r="E2057" s="263" t="s">
        <v>110</v>
      </c>
      <c r="F2057" s="263"/>
      <c r="G2057" s="6" t="s">
        <v>25</v>
      </c>
      <c r="H2057" s="7">
        <v>1</v>
      </c>
      <c r="I2057" s="8"/>
      <c r="J2057" s="8">
        <f>SUM(J2058)</f>
        <v>52.08</v>
      </c>
    </row>
    <row r="2058" spans="1:10" ht="15" thickBot="1" x14ac:dyDescent="0.25">
      <c r="A2058" s="75" t="s">
        <v>38</v>
      </c>
      <c r="B2058" s="14" t="s">
        <v>1259</v>
      </c>
      <c r="C2058" s="75" t="s">
        <v>22</v>
      </c>
      <c r="D2058" s="75" t="s">
        <v>1260</v>
      </c>
      <c r="E2058" s="265" t="s">
        <v>84</v>
      </c>
      <c r="F2058" s="265"/>
      <c r="G2058" s="15" t="s">
        <v>217</v>
      </c>
      <c r="H2058" s="16">
        <v>7.66</v>
      </c>
      <c r="I2058" s="17">
        <v>6.8</v>
      </c>
      <c r="J2058" s="17">
        <f t="shared" ref="J2058" si="221">TRUNC(H2058*I2058,2)</f>
        <v>52.08</v>
      </c>
    </row>
    <row r="2059" spans="1:10" ht="15" thickTop="1" x14ac:dyDescent="0.2">
      <c r="A2059" s="13"/>
      <c r="B2059" s="13"/>
      <c r="C2059" s="13"/>
      <c r="D2059" s="13"/>
      <c r="E2059" s="13"/>
      <c r="F2059" s="13"/>
      <c r="G2059" s="13"/>
      <c r="H2059" s="13"/>
      <c r="I2059" s="13"/>
      <c r="J2059" s="13"/>
    </row>
    <row r="2060" spans="1:10" ht="15" x14ac:dyDescent="0.2">
      <c r="A2060" s="76"/>
      <c r="B2060" s="79" t="s">
        <v>9</v>
      </c>
      <c r="C2060" s="76" t="s">
        <v>10</v>
      </c>
      <c r="D2060" s="76" t="s">
        <v>11</v>
      </c>
      <c r="E2060" s="262" t="s">
        <v>12</v>
      </c>
      <c r="F2060" s="262"/>
      <c r="G2060" s="80" t="s">
        <v>13</v>
      </c>
      <c r="H2060" s="79" t="s">
        <v>14</v>
      </c>
      <c r="I2060" s="79" t="s">
        <v>1550</v>
      </c>
      <c r="J2060" s="79" t="s">
        <v>1551</v>
      </c>
    </row>
    <row r="2061" spans="1:10" x14ac:dyDescent="0.2">
      <c r="A2061" s="77" t="s">
        <v>15</v>
      </c>
      <c r="B2061" s="5" t="s">
        <v>419</v>
      </c>
      <c r="C2061" s="77" t="s">
        <v>70</v>
      </c>
      <c r="D2061" s="77" t="s">
        <v>420</v>
      </c>
      <c r="E2061" s="263" t="s">
        <v>421</v>
      </c>
      <c r="F2061" s="263"/>
      <c r="G2061" s="6" t="s">
        <v>133</v>
      </c>
      <c r="H2061" s="7">
        <v>1</v>
      </c>
      <c r="I2061" s="8"/>
      <c r="J2061" s="8">
        <f>SUM(J2062:J2063)</f>
        <v>15.739999999999998</v>
      </c>
    </row>
    <row r="2062" spans="1:10" ht="25.5" x14ac:dyDescent="0.2">
      <c r="A2062" s="78" t="s">
        <v>20</v>
      </c>
      <c r="B2062" s="9" t="s">
        <v>277</v>
      </c>
      <c r="C2062" s="78" t="s">
        <v>70</v>
      </c>
      <c r="D2062" s="78" t="s">
        <v>278</v>
      </c>
      <c r="E2062" s="261" t="s">
        <v>275</v>
      </c>
      <c r="F2062" s="261"/>
      <c r="G2062" s="10" t="s">
        <v>276</v>
      </c>
      <c r="H2062" s="11">
        <v>1</v>
      </c>
      <c r="I2062" s="12">
        <v>3.63</v>
      </c>
      <c r="J2062" s="12">
        <f t="shared" ref="J2062:J2063" si="222">TRUNC(H2062*I2062,2)</f>
        <v>3.63</v>
      </c>
    </row>
    <row r="2063" spans="1:10" ht="15" thickBot="1" x14ac:dyDescent="0.25">
      <c r="A2063" s="75" t="s">
        <v>38</v>
      </c>
      <c r="B2063" s="14" t="s">
        <v>283</v>
      </c>
      <c r="C2063" s="75" t="s">
        <v>22</v>
      </c>
      <c r="D2063" s="75" t="s">
        <v>284</v>
      </c>
      <c r="E2063" s="265" t="s">
        <v>124</v>
      </c>
      <c r="F2063" s="265"/>
      <c r="G2063" s="15" t="s">
        <v>25</v>
      </c>
      <c r="H2063" s="16">
        <v>1</v>
      </c>
      <c r="I2063" s="17">
        <v>12.11</v>
      </c>
      <c r="J2063" s="17">
        <f t="shared" si="222"/>
        <v>12.11</v>
      </c>
    </row>
    <row r="2064" spans="1:10" ht="15" thickTop="1" x14ac:dyDescent="0.2">
      <c r="A2064" s="13"/>
      <c r="B2064" s="13"/>
      <c r="C2064" s="13"/>
      <c r="D2064" s="13"/>
      <c r="E2064" s="13"/>
      <c r="F2064" s="13"/>
      <c r="G2064" s="13"/>
      <c r="H2064" s="13"/>
      <c r="I2064" s="13"/>
      <c r="J2064" s="13"/>
    </row>
    <row r="2065" spans="1:10" ht="15" x14ac:dyDescent="0.2">
      <c r="A2065" s="76"/>
      <c r="B2065" s="79" t="s">
        <v>9</v>
      </c>
      <c r="C2065" s="76" t="s">
        <v>10</v>
      </c>
      <c r="D2065" s="76" t="s">
        <v>11</v>
      </c>
      <c r="E2065" s="262" t="s">
        <v>12</v>
      </c>
      <c r="F2065" s="262"/>
      <c r="G2065" s="80" t="s">
        <v>13</v>
      </c>
      <c r="H2065" s="79" t="s">
        <v>14</v>
      </c>
      <c r="I2065" s="79" t="s">
        <v>1550</v>
      </c>
      <c r="J2065" s="79" t="s">
        <v>1551</v>
      </c>
    </row>
    <row r="2066" spans="1:10" ht="25.5" x14ac:dyDescent="0.2">
      <c r="A2066" s="77" t="s">
        <v>15</v>
      </c>
      <c r="B2066" s="5" t="s">
        <v>568</v>
      </c>
      <c r="C2066" s="77" t="s">
        <v>22</v>
      </c>
      <c r="D2066" s="77" t="s">
        <v>569</v>
      </c>
      <c r="E2066" s="263" t="s">
        <v>110</v>
      </c>
      <c r="F2066" s="263"/>
      <c r="G2066" s="6" t="s">
        <v>114</v>
      </c>
      <c r="H2066" s="7">
        <v>1</v>
      </c>
      <c r="I2066" s="8"/>
      <c r="J2066" s="8">
        <f>SUM(J2067:J2069)</f>
        <v>31.169999999999998</v>
      </c>
    </row>
    <row r="2067" spans="1:10" ht="25.5" x14ac:dyDescent="0.2">
      <c r="A2067" s="78" t="s">
        <v>20</v>
      </c>
      <c r="B2067" s="9" t="s">
        <v>1487</v>
      </c>
      <c r="C2067" s="78" t="s">
        <v>22</v>
      </c>
      <c r="D2067" s="78" t="s">
        <v>1488</v>
      </c>
      <c r="E2067" s="261" t="s">
        <v>110</v>
      </c>
      <c r="F2067" s="261"/>
      <c r="G2067" s="10" t="s">
        <v>25</v>
      </c>
      <c r="H2067" s="11">
        <v>1</v>
      </c>
      <c r="I2067" s="12">
        <v>0.09</v>
      </c>
      <c r="J2067" s="12">
        <f t="shared" ref="J2067:J2069" si="223">TRUNC(H2067*I2067,2)</f>
        <v>0.09</v>
      </c>
    </row>
    <row r="2068" spans="1:10" ht="25.5" x14ac:dyDescent="0.2">
      <c r="A2068" s="78" t="s">
        <v>20</v>
      </c>
      <c r="B2068" s="9" t="s">
        <v>1489</v>
      </c>
      <c r="C2068" s="78" t="s">
        <v>22</v>
      </c>
      <c r="D2068" s="78" t="s">
        <v>1490</v>
      </c>
      <c r="E2068" s="261" t="s">
        <v>110</v>
      </c>
      <c r="F2068" s="261"/>
      <c r="G2068" s="10" t="s">
        <v>25</v>
      </c>
      <c r="H2068" s="11">
        <v>1</v>
      </c>
      <c r="I2068" s="12">
        <v>0</v>
      </c>
      <c r="J2068" s="12">
        <f t="shared" si="223"/>
        <v>0</v>
      </c>
    </row>
    <row r="2069" spans="1:10" ht="26.25" thickBot="1" x14ac:dyDescent="0.25">
      <c r="A2069" s="78" t="s">
        <v>20</v>
      </c>
      <c r="B2069" s="9" t="s">
        <v>1463</v>
      </c>
      <c r="C2069" s="78" t="s">
        <v>22</v>
      </c>
      <c r="D2069" s="78" t="s">
        <v>1464</v>
      </c>
      <c r="E2069" s="261" t="s">
        <v>24</v>
      </c>
      <c r="F2069" s="261"/>
      <c r="G2069" s="10" t="s">
        <v>25</v>
      </c>
      <c r="H2069" s="11">
        <v>1</v>
      </c>
      <c r="I2069" s="12">
        <v>31.08</v>
      </c>
      <c r="J2069" s="12">
        <f t="shared" si="223"/>
        <v>31.08</v>
      </c>
    </row>
    <row r="2070" spans="1:10" ht="15" thickTop="1" x14ac:dyDescent="0.2">
      <c r="A2070" s="13"/>
      <c r="B2070" s="13"/>
      <c r="C2070" s="13"/>
      <c r="D2070" s="13"/>
      <c r="E2070" s="13"/>
      <c r="F2070" s="13"/>
      <c r="G2070" s="13"/>
      <c r="H2070" s="13"/>
      <c r="I2070" s="13"/>
      <c r="J2070" s="13"/>
    </row>
    <row r="2071" spans="1:10" ht="15" x14ac:dyDescent="0.2">
      <c r="A2071" s="76"/>
      <c r="B2071" s="79" t="s">
        <v>9</v>
      </c>
      <c r="C2071" s="76" t="s">
        <v>10</v>
      </c>
      <c r="D2071" s="76" t="s">
        <v>11</v>
      </c>
      <c r="E2071" s="262" t="s">
        <v>12</v>
      </c>
      <c r="F2071" s="262"/>
      <c r="G2071" s="80" t="s">
        <v>13</v>
      </c>
      <c r="H2071" s="79" t="s">
        <v>14</v>
      </c>
      <c r="I2071" s="79" t="s">
        <v>1550</v>
      </c>
      <c r="J2071" s="79" t="s">
        <v>1551</v>
      </c>
    </row>
    <row r="2072" spans="1:10" ht="25.5" x14ac:dyDescent="0.2">
      <c r="A2072" s="77" t="s">
        <v>15</v>
      </c>
      <c r="B2072" s="5" t="s">
        <v>570</v>
      </c>
      <c r="C2072" s="77" t="s">
        <v>22</v>
      </c>
      <c r="D2072" s="77" t="s">
        <v>571</v>
      </c>
      <c r="E2072" s="263" t="s">
        <v>110</v>
      </c>
      <c r="F2072" s="263"/>
      <c r="G2072" s="6" t="s">
        <v>111</v>
      </c>
      <c r="H2072" s="7">
        <v>1</v>
      </c>
      <c r="I2072" s="8"/>
      <c r="J2072" s="8">
        <f>SUM(J2073:J2077)</f>
        <v>32.44</v>
      </c>
    </row>
    <row r="2073" spans="1:10" ht="25.5" x14ac:dyDescent="0.2">
      <c r="A2073" s="78" t="s">
        <v>20</v>
      </c>
      <c r="B2073" s="9" t="s">
        <v>1487</v>
      </c>
      <c r="C2073" s="78" t="s">
        <v>22</v>
      </c>
      <c r="D2073" s="78" t="s">
        <v>1488</v>
      </c>
      <c r="E2073" s="261" t="s">
        <v>110</v>
      </c>
      <c r="F2073" s="261"/>
      <c r="G2073" s="10" t="s">
        <v>25</v>
      </c>
      <c r="H2073" s="11">
        <v>1</v>
      </c>
      <c r="I2073" s="12">
        <v>0.09</v>
      </c>
      <c r="J2073" s="12">
        <f t="shared" ref="J2073:J2077" si="224">TRUNC(H2073*I2073,2)</f>
        <v>0.09</v>
      </c>
    </row>
    <row r="2074" spans="1:10" ht="38.25" x14ac:dyDescent="0.2">
      <c r="A2074" s="78" t="s">
        <v>20</v>
      </c>
      <c r="B2074" s="9" t="s">
        <v>1491</v>
      </c>
      <c r="C2074" s="78" t="s">
        <v>22</v>
      </c>
      <c r="D2074" s="78" t="s">
        <v>1492</v>
      </c>
      <c r="E2074" s="261" t="s">
        <v>110</v>
      </c>
      <c r="F2074" s="261"/>
      <c r="G2074" s="10" t="s">
        <v>25</v>
      </c>
      <c r="H2074" s="11">
        <v>1</v>
      </c>
      <c r="I2074" s="12">
        <v>1.21</v>
      </c>
      <c r="J2074" s="12">
        <f t="shared" si="224"/>
        <v>1.21</v>
      </c>
    </row>
    <row r="2075" spans="1:10" ht="25.5" x14ac:dyDescent="0.2">
      <c r="A2075" s="78" t="s">
        <v>20</v>
      </c>
      <c r="B2075" s="9" t="s">
        <v>1489</v>
      </c>
      <c r="C2075" s="78" t="s">
        <v>22</v>
      </c>
      <c r="D2075" s="78" t="s">
        <v>1490</v>
      </c>
      <c r="E2075" s="261" t="s">
        <v>110</v>
      </c>
      <c r="F2075" s="261"/>
      <c r="G2075" s="10" t="s">
        <v>25</v>
      </c>
      <c r="H2075" s="11">
        <v>1</v>
      </c>
      <c r="I2075" s="12">
        <v>0</v>
      </c>
      <c r="J2075" s="12">
        <f t="shared" si="224"/>
        <v>0</v>
      </c>
    </row>
    <row r="2076" spans="1:10" ht="25.5" x14ac:dyDescent="0.2">
      <c r="A2076" s="78" t="s">
        <v>20</v>
      </c>
      <c r="B2076" s="9" t="s">
        <v>1493</v>
      </c>
      <c r="C2076" s="78" t="s">
        <v>22</v>
      </c>
      <c r="D2076" s="78" t="s">
        <v>1494</v>
      </c>
      <c r="E2076" s="261" t="s">
        <v>110</v>
      </c>
      <c r="F2076" s="261"/>
      <c r="G2076" s="10" t="s">
        <v>25</v>
      </c>
      <c r="H2076" s="11">
        <v>1</v>
      </c>
      <c r="I2076" s="12">
        <v>0.06</v>
      </c>
      <c r="J2076" s="12">
        <f t="shared" si="224"/>
        <v>0.06</v>
      </c>
    </row>
    <row r="2077" spans="1:10" ht="26.25" thickBot="1" x14ac:dyDescent="0.25">
      <c r="A2077" s="78" t="s">
        <v>20</v>
      </c>
      <c r="B2077" s="9" t="s">
        <v>1463</v>
      </c>
      <c r="C2077" s="78" t="s">
        <v>22</v>
      </c>
      <c r="D2077" s="78" t="s">
        <v>1464</v>
      </c>
      <c r="E2077" s="261" t="s">
        <v>24</v>
      </c>
      <c r="F2077" s="261"/>
      <c r="G2077" s="10" t="s">
        <v>25</v>
      </c>
      <c r="H2077" s="11">
        <v>1</v>
      </c>
      <c r="I2077" s="12">
        <v>31.08</v>
      </c>
      <c r="J2077" s="12">
        <f t="shared" si="224"/>
        <v>31.08</v>
      </c>
    </row>
    <row r="2078" spans="1:10" ht="15" thickTop="1" x14ac:dyDescent="0.2">
      <c r="A2078" s="13"/>
      <c r="B2078" s="13"/>
      <c r="C2078" s="13"/>
      <c r="D2078" s="13"/>
      <c r="E2078" s="13"/>
      <c r="F2078" s="13"/>
      <c r="G2078" s="13"/>
      <c r="H2078" s="13"/>
      <c r="I2078" s="13"/>
      <c r="J2078" s="13"/>
    </row>
    <row r="2079" spans="1:10" ht="15" x14ac:dyDescent="0.2">
      <c r="A2079" s="76"/>
      <c r="B2079" s="79" t="s">
        <v>9</v>
      </c>
      <c r="C2079" s="76" t="s">
        <v>10</v>
      </c>
      <c r="D2079" s="76" t="s">
        <v>11</v>
      </c>
      <c r="E2079" s="262" t="s">
        <v>12</v>
      </c>
      <c r="F2079" s="262"/>
      <c r="G2079" s="80" t="s">
        <v>13</v>
      </c>
      <c r="H2079" s="79" t="s">
        <v>14</v>
      </c>
      <c r="I2079" s="79" t="s">
        <v>1550</v>
      </c>
      <c r="J2079" s="79" t="s">
        <v>1551</v>
      </c>
    </row>
    <row r="2080" spans="1:10" ht="25.5" x14ac:dyDescent="0.2">
      <c r="A2080" s="77" t="s">
        <v>15</v>
      </c>
      <c r="B2080" s="5" t="s">
        <v>1487</v>
      </c>
      <c r="C2080" s="77" t="s">
        <v>22</v>
      </c>
      <c r="D2080" s="77" t="s">
        <v>1488</v>
      </c>
      <c r="E2080" s="263" t="s">
        <v>110</v>
      </c>
      <c r="F2080" s="263"/>
      <c r="G2080" s="6" t="s">
        <v>25</v>
      </c>
      <c r="H2080" s="7">
        <v>1</v>
      </c>
      <c r="I2080" s="8"/>
      <c r="J2080" s="8">
        <f>SUM(J2081)</f>
        <v>0.09</v>
      </c>
    </row>
    <row r="2081" spans="1:10" ht="26.25" thickBot="1" x14ac:dyDescent="0.25">
      <c r="A2081" s="75" t="s">
        <v>38</v>
      </c>
      <c r="B2081" s="14" t="s">
        <v>1495</v>
      </c>
      <c r="C2081" s="75" t="s">
        <v>22</v>
      </c>
      <c r="D2081" s="75" t="s">
        <v>1496</v>
      </c>
      <c r="E2081" s="265" t="s">
        <v>84</v>
      </c>
      <c r="F2081" s="265"/>
      <c r="G2081" s="15" t="s">
        <v>234</v>
      </c>
      <c r="H2081" s="16">
        <v>7.2000000000000002E-5</v>
      </c>
      <c r="I2081" s="17">
        <v>1285.03</v>
      </c>
      <c r="J2081" s="17">
        <f t="shared" ref="J2081" si="225">TRUNC(H2081*I2081,2)</f>
        <v>0.09</v>
      </c>
    </row>
    <row r="2082" spans="1:10" ht="15" thickTop="1" x14ac:dyDescent="0.2">
      <c r="A2082" s="13"/>
      <c r="B2082" s="13"/>
      <c r="C2082" s="13"/>
      <c r="D2082" s="13"/>
      <c r="E2082" s="13"/>
      <c r="F2082" s="13"/>
      <c r="G2082" s="13"/>
      <c r="H2082" s="13"/>
      <c r="I2082" s="13"/>
      <c r="J2082" s="13"/>
    </row>
    <row r="2083" spans="1:10" ht="15" x14ac:dyDescent="0.2">
      <c r="A2083" s="76"/>
      <c r="B2083" s="79" t="s">
        <v>9</v>
      </c>
      <c r="C2083" s="76" t="s">
        <v>10</v>
      </c>
      <c r="D2083" s="76" t="s">
        <v>11</v>
      </c>
      <c r="E2083" s="262" t="s">
        <v>12</v>
      </c>
      <c r="F2083" s="262"/>
      <c r="G2083" s="80" t="s">
        <v>13</v>
      </c>
      <c r="H2083" s="79" t="s">
        <v>14</v>
      </c>
      <c r="I2083" s="79" t="s">
        <v>1550</v>
      </c>
      <c r="J2083" s="79" t="s">
        <v>1551</v>
      </c>
    </row>
    <row r="2084" spans="1:10" ht="25.5" x14ac:dyDescent="0.2">
      <c r="A2084" s="77" t="s">
        <v>15</v>
      </c>
      <c r="B2084" s="5" t="s">
        <v>1489</v>
      </c>
      <c r="C2084" s="77" t="s">
        <v>22</v>
      </c>
      <c r="D2084" s="77" t="s">
        <v>1490</v>
      </c>
      <c r="E2084" s="263" t="s">
        <v>110</v>
      </c>
      <c r="F2084" s="263"/>
      <c r="G2084" s="6" t="s">
        <v>25</v>
      </c>
      <c r="H2084" s="7">
        <v>1</v>
      </c>
      <c r="I2084" s="8"/>
      <c r="J2084" s="8">
        <f>SUM(J2085)</f>
        <v>0</v>
      </c>
    </row>
    <row r="2085" spans="1:10" ht="26.25" thickBot="1" x14ac:dyDescent="0.25">
      <c r="A2085" s="75" t="s">
        <v>38</v>
      </c>
      <c r="B2085" s="14" t="s">
        <v>1495</v>
      </c>
      <c r="C2085" s="75" t="s">
        <v>22</v>
      </c>
      <c r="D2085" s="75" t="s">
        <v>1496</v>
      </c>
      <c r="E2085" s="265" t="s">
        <v>84</v>
      </c>
      <c r="F2085" s="265"/>
      <c r="G2085" s="15" t="s">
        <v>234</v>
      </c>
      <c r="H2085" s="16">
        <v>7.5000000000000002E-6</v>
      </c>
      <c r="I2085" s="17">
        <v>1285.03</v>
      </c>
      <c r="J2085" s="17">
        <f t="shared" ref="J2085" si="226">TRUNC(H2085*I2085,2)</f>
        <v>0</v>
      </c>
    </row>
    <row r="2086" spans="1:10" ht="15" thickTop="1" x14ac:dyDescent="0.2">
      <c r="A2086" s="13"/>
      <c r="B2086" s="13"/>
      <c r="C2086" s="13"/>
      <c r="D2086" s="13"/>
      <c r="E2086" s="13"/>
      <c r="F2086" s="13"/>
      <c r="G2086" s="13"/>
      <c r="H2086" s="13"/>
      <c r="I2086" s="13"/>
      <c r="J2086" s="13"/>
    </row>
    <row r="2087" spans="1:10" ht="15" x14ac:dyDescent="0.2">
      <c r="A2087" s="76"/>
      <c r="B2087" s="79" t="s">
        <v>9</v>
      </c>
      <c r="C2087" s="76" t="s">
        <v>10</v>
      </c>
      <c r="D2087" s="76" t="s">
        <v>11</v>
      </c>
      <c r="E2087" s="262" t="s">
        <v>12</v>
      </c>
      <c r="F2087" s="262"/>
      <c r="G2087" s="80" t="s">
        <v>13</v>
      </c>
      <c r="H2087" s="79" t="s">
        <v>14</v>
      </c>
      <c r="I2087" s="79" t="s">
        <v>1550</v>
      </c>
      <c r="J2087" s="79" t="s">
        <v>1551</v>
      </c>
    </row>
    <row r="2088" spans="1:10" ht="25.5" x14ac:dyDescent="0.2">
      <c r="A2088" s="77" t="s">
        <v>15</v>
      </c>
      <c r="B2088" s="5" t="s">
        <v>1493</v>
      </c>
      <c r="C2088" s="77" t="s">
        <v>22</v>
      </c>
      <c r="D2088" s="77" t="s">
        <v>1494</v>
      </c>
      <c r="E2088" s="263" t="s">
        <v>110</v>
      </c>
      <c r="F2088" s="263"/>
      <c r="G2088" s="6" t="s">
        <v>25</v>
      </c>
      <c r="H2088" s="7">
        <v>1</v>
      </c>
      <c r="I2088" s="8"/>
      <c r="J2088" s="8">
        <f>SUM(J2089)</f>
        <v>0.06</v>
      </c>
    </row>
    <row r="2089" spans="1:10" ht="26.25" thickBot="1" x14ac:dyDescent="0.25">
      <c r="A2089" s="75" t="s">
        <v>38</v>
      </c>
      <c r="B2089" s="14" t="s">
        <v>1495</v>
      </c>
      <c r="C2089" s="75" t="s">
        <v>22</v>
      </c>
      <c r="D2089" s="75" t="s">
        <v>1496</v>
      </c>
      <c r="E2089" s="265" t="s">
        <v>84</v>
      </c>
      <c r="F2089" s="265"/>
      <c r="G2089" s="15" t="s">
        <v>234</v>
      </c>
      <c r="H2089" s="16">
        <v>5.0000000000000002E-5</v>
      </c>
      <c r="I2089" s="17">
        <v>1285.03</v>
      </c>
      <c r="J2089" s="17">
        <f t="shared" ref="J2089" si="227">TRUNC(H2089*I2089,2)</f>
        <v>0.06</v>
      </c>
    </row>
    <row r="2090" spans="1:10" ht="15" thickTop="1" x14ac:dyDescent="0.2">
      <c r="A2090" s="13"/>
      <c r="B2090" s="13"/>
      <c r="C2090" s="13"/>
      <c r="D2090" s="13"/>
      <c r="E2090" s="13"/>
      <c r="F2090" s="13"/>
      <c r="G2090" s="13"/>
      <c r="H2090" s="13"/>
      <c r="I2090" s="13"/>
      <c r="J2090" s="13"/>
    </row>
    <row r="2091" spans="1:10" ht="15" x14ac:dyDescent="0.2">
      <c r="A2091" s="76"/>
      <c r="B2091" s="79" t="s">
        <v>9</v>
      </c>
      <c r="C2091" s="76" t="s">
        <v>10</v>
      </c>
      <c r="D2091" s="76" t="s">
        <v>11</v>
      </c>
      <c r="E2091" s="262" t="s">
        <v>12</v>
      </c>
      <c r="F2091" s="262"/>
      <c r="G2091" s="80" t="s">
        <v>13</v>
      </c>
      <c r="H2091" s="79" t="s">
        <v>14</v>
      </c>
      <c r="I2091" s="79" t="s">
        <v>1550</v>
      </c>
      <c r="J2091" s="79" t="s">
        <v>1551</v>
      </c>
    </row>
    <row r="2092" spans="1:10" ht="38.25" x14ac:dyDescent="0.2">
      <c r="A2092" s="77" t="s">
        <v>15</v>
      </c>
      <c r="B2092" s="5" t="s">
        <v>1491</v>
      </c>
      <c r="C2092" s="77" t="s">
        <v>22</v>
      </c>
      <c r="D2092" s="77" t="s">
        <v>1492</v>
      </c>
      <c r="E2092" s="263" t="s">
        <v>110</v>
      </c>
      <c r="F2092" s="263"/>
      <c r="G2092" s="6" t="s">
        <v>25</v>
      </c>
      <c r="H2092" s="7">
        <v>1</v>
      </c>
      <c r="I2092" s="8"/>
      <c r="J2092" s="8">
        <f>SUM(J2093)</f>
        <v>1.21</v>
      </c>
    </row>
    <row r="2093" spans="1:10" ht="15" thickBot="1" x14ac:dyDescent="0.25">
      <c r="A2093" s="75" t="s">
        <v>38</v>
      </c>
      <c r="B2093" s="14" t="s">
        <v>1072</v>
      </c>
      <c r="C2093" s="75" t="s">
        <v>22</v>
      </c>
      <c r="D2093" s="75" t="s">
        <v>1073</v>
      </c>
      <c r="E2093" s="265" t="s">
        <v>84</v>
      </c>
      <c r="F2093" s="265"/>
      <c r="G2093" s="15" t="s">
        <v>1074</v>
      </c>
      <c r="H2093" s="16">
        <v>1.36</v>
      </c>
      <c r="I2093" s="17">
        <v>0.89</v>
      </c>
      <c r="J2093" s="17">
        <f t="shared" ref="J2093" si="228">TRUNC(H2093*I2093,2)</f>
        <v>1.21</v>
      </c>
    </row>
    <row r="2094" spans="1:10" ht="15" thickTop="1" x14ac:dyDescent="0.2">
      <c r="A2094" s="13"/>
      <c r="B2094" s="13"/>
      <c r="C2094" s="13"/>
      <c r="D2094" s="13"/>
      <c r="E2094" s="13"/>
      <c r="F2094" s="13"/>
      <c r="G2094" s="13"/>
      <c r="H2094" s="13"/>
      <c r="I2094" s="13"/>
      <c r="J2094" s="13"/>
    </row>
    <row r="2095" spans="1:10" ht="15" x14ac:dyDescent="0.2">
      <c r="A2095" s="76"/>
      <c r="B2095" s="79" t="s">
        <v>9</v>
      </c>
      <c r="C2095" s="76" t="s">
        <v>10</v>
      </c>
      <c r="D2095" s="76" t="s">
        <v>11</v>
      </c>
      <c r="E2095" s="262" t="s">
        <v>12</v>
      </c>
      <c r="F2095" s="262"/>
      <c r="G2095" s="80" t="s">
        <v>13</v>
      </c>
      <c r="H2095" s="79" t="s">
        <v>14</v>
      </c>
      <c r="I2095" s="79" t="s">
        <v>1550</v>
      </c>
      <c r="J2095" s="79" t="s">
        <v>1551</v>
      </c>
    </row>
    <row r="2096" spans="1:10" x14ac:dyDescent="0.2">
      <c r="A2096" s="77" t="s">
        <v>15</v>
      </c>
      <c r="B2096" s="5" t="s">
        <v>731</v>
      </c>
      <c r="C2096" s="77" t="s">
        <v>22</v>
      </c>
      <c r="D2096" s="77" t="s">
        <v>732</v>
      </c>
      <c r="E2096" s="263" t="s">
        <v>24</v>
      </c>
      <c r="F2096" s="263"/>
      <c r="G2096" s="6" t="s">
        <v>25</v>
      </c>
      <c r="H2096" s="7">
        <v>1</v>
      </c>
      <c r="I2096" s="8"/>
      <c r="J2096" s="8">
        <f>SUM(J2097:J2104)</f>
        <v>27.46</v>
      </c>
    </row>
    <row r="2097" spans="1:10" ht="25.5" x14ac:dyDescent="0.2">
      <c r="A2097" s="78" t="s">
        <v>20</v>
      </c>
      <c r="B2097" s="9" t="s">
        <v>1159</v>
      </c>
      <c r="C2097" s="78" t="s">
        <v>22</v>
      </c>
      <c r="D2097" s="78" t="s">
        <v>1160</v>
      </c>
      <c r="E2097" s="261" t="s">
        <v>24</v>
      </c>
      <c r="F2097" s="261"/>
      <c r="G2097" s="10" t="s">
        <v>25</v>
      </c>
      <c r="H2097" s="11">
        <v>1</v>
      </c>
      <c r="I2097" s="12">
        <v>0.18</v>
      </c>
      <c r="J2097" s="12">
        <f t="shared" ref="J2097:J2104" si="229">TRUNC(H2097*I2097,2)</f>
        <v>0.18</v>
      </c>
    </row>
    <row r="2098" spans="1:10" x14ac:dyDescent="0.2">
      <c r="A2098" s="75" t="s">
        <v>38</v>
      </c>
      <c r="B2098" s="14" t="s">
        <v>942</v>
      </c>
      <c r="C2098" s="75" t="s">
        <v>22</v>
      </c>
      <c r="D2098" s="75" t="s">
        <v>943</v>
      </c>
      <c r="E2098" s="265" t="s">
        <v>944</v>
      </c>
      <c r="F2098" s="265"/>
      <c r="G2098" s="15" t="s">
        <v>25</v>
      </c>
      <c r="H2098" s="16">
        <v>1</v>
      </c>
      <c r="I2098" s="17">
        <v>3.84</v>
      </c>
      <c r="J2098" s="17">
        <f t="shared" si="229"/>
        <v>3.84</v>
      </c>
    </row>
    <row r="2099" spans="1:10" ht="25.5" x14ac:dyDescent="0.2">
      <c r="A2099" s="75" t="s">
        <v>38</v>
      </c>
      <c r="B2099" s="14" t="s">
        <v>945</v>
      </c>
      <c r="C2099" s="75" t="s">
        <v>22</v>
      </c>
      <c r="D2099" s="75" t="s">
        <v>946</v>
      </c>
      <c r="E2099" s="265" t="s">
        <v>41</v>
      </c>
      <c r="F2099" s="265"/>
      <c r="G2099" s="15" t="s">
        <v>25</v>
      </c>
      <c r="H2099" s="16">
        <v>1</v>
      </c>
      <c r="I2099" s="17">
        <v>1.0900000000000001</v>
      </c>
      <c r="J2099" s="17">
        <f t="shared" si="229"/>
        <v>1.0900000000000001</v>
      </c>
    </row>
    <row r="2100" spans="1:10" x14ac:dyDescent="0.2">
      <c r="A2100" s="75" t="s">
        <v>38</v>
      </c>
      <c r="B2100" s="14" t="s">
        <v>947</v>
      </c>
      <c r="C2100" s="75" t="s">
        <v>22</v>
      </c>
      <c r="D2100" s="75" t="s">
        <v>948</v>
      </c>
      <c r="E2100" s="265" t="s">
        <v>944</v>
      </c>
      <c r="F2100" s="265"/>
      <c r="G2100" s="15" t="s">
        <v>25</v>
      </c>
      <c r="H2100" s="16">
        <v>1</v>
      </c>
      <c r="I2100" s="17">
        <v>0.81</v>
      </c>
      <c r="J2100" s="17">
        <f t="shared" si="229"/>
        <v>0.81</v>
      </c>
    </row>
    <row r="2101" spans="1:10" ht="25.5" x14ac:dyDescent="0.2">
      <c r="A2101" s="75" t="s">
        <v>38</v>
      </c>
      <c r="B2101" s="14" t="s">
        <v>949</v>
      </c>
      <c r="C2101" s="75" t="s">
        <v>22</v>
      </c>
      <c r="D2101" s="75" t="s">
        <v>950</v>
      </c>
      <c r="E2101" s="265" t="s">
        <v>41</v>
      </c>
      <c r="F2101" s="265"/>
      <c r="G2101" s="15" t="s">
        <v>25</v>
      </c>
      <c r="H2101" s="16">
        <v>1</v>
      </c>
      <c r="I2101" s="17">
        <v>0.74</v>
      </c>
      <c r="J2101" s="17">
        <f t="shared" si="229"/>
        <v>0.74</v>
      </c>
    </row>
    <row r="2102" spans="1:10" x14ac:dyDescent="0.2">
      <c r="A2102" s="75" t="s">
        <v>38</v>
      </c>
      <c r="B2102" s="14" t="s">
        <v>951</v>
      </c>
      <c r="C2102" s="75" t="s">
        <v>22</v>
      </c>
      <c r="D2102" s="75" t="s">
        <v>952</v>
      </c>
      <c r="E2102" s="265" t="s">
        <v>953</v>
      </c>
      <c r="F2102" s="265"/>
      <c r="G2102" s="15" t="s">
        <v>25</v>
      </c>
      <c r="H2102" s="16">
        <v>1</v>
      </c>
      <c r="I2102" s="17">
        <v>0.06</v>
      </c>
      <c r="J2102" s="17">
        <f t="shared" si="229"/>
        <v>0.06</v>
      </c>
    </row>
    <row r="2103" spans="1:10" x14ac:dyDescent="0.2">
      <c r="A2103" s="75" t="s">
        <v>38</v>
      </c>
      <c r="B2103" s="14" t="s">
        <v>332</v>
      </c>
      <c r="C2103" s="75" t="s">
        <v>22</v>
      </c>
      <c r="D2103" s="75" t="s">
        <v>333</v>
      </c>
      <c r="E2103" s="265" t="s">
        <v>124</v>
      </c>
      <c r="F2103" s="265"/>
      <c r="G2103" s="15" t="s">
        <v>25</v>
      </c>
      <c r="H2103" s="16">
        <v>1</v>
      </c>
      <c r="I2103" s="17">
        <v>19.55</v>
      </c>
      <c r="J2103" s="17">
        <f t="shared" si="229"/>
        <v>19.55</v>
      </c>
    </row>
    <row r="2104" spans="1:10" ht="15" thickBot="1" x14ac:dyDescent="0.25">
      <c r="A2104" s="75" t="s">
        <v>38</v>
      </c>
      <c r="B2104" s="14" t="s">
        <v>954</v>
      </c>
      <c r="C2104" s="75" t="s">
        <v>22</v>
      </c>
      <c r="D2104" s="75" t="s">
        <v>955</v>
      </c>
      <c r="E2104" s="265" t="s">
        <v>592</v>
      </c>
      <c r="F2104" s="265"/>
      <c r="G2104" s="15" t="s">
        <v>25</v>
      </c>
      <c r="H2104" s="16">
        <v>1</v>
      </c>
      <c r="I2104" s="17">
        <v>1.19</v>
      </c>
      <c r="J2104" s="17">
        <f t="shared" si="229"/>
        <v>1.19</v>
      </c>
    </row>
    <row r="2105" spans="1:10" ht="15" thickTop="1" x14ac:dyDescent="0.2">
      <c r="A2105" s="13"/>
      <c r="B2105" s="13"/>
      <c r="C2105" s="13"/>
      <c r="D2105" s="13"/>
      <c r="E2105" s="13"/>
      <c r="F2105" s="13"/>
      <c r="G2105" s="13"/>
      <c r="H2105" s="13"/>
      <c r="I2105" s="13"/>
      <c r="J2105" s="13"/>
    </row>
    <row r="2106" spans="1:10" ht="15" x14ac:dyDescent="0.2">
      <c r="A2106" s="76"/>
      <c r="B2106" s="79" t="s">
        <v>9</v>
      </c>
      <c r="C2106" s="76" t="s">
        <v>10</v>
      </c>
      <c r="D2106" s="76" t="s">
        <v>11</v>
      </c>
      <c r="E2106" s="262" t="s">
        <v>12</v>
      </c>
      <c r="F2106" s="262"/>
      <c r="G2106" s="80" t="s">
        <v>13</v>
      </c>
      <c r="H2106" s="79" t="s">
        <v>14</v>
      </c>
      <c r="I2106" s="79" t="s">
        <v>1550</v>
      </c>
      <c r="J2106" s="79" t="s">
        <v>1551</v>
      </c>
    </row>
    <row r="2107" spans="1:10" x14ac:dyDescent="0.2">
      <c r="A2107" s="77" t="s">
        <v>15</v>
      </c>
      <c r="B2107" s="5" t="s">
        <v>74</v>
      </c>
      <c r="C2107" s="77" t="s">
        <v>22</v>
      </c>
      <c r="D2107" s="77" t="s">
        <v>75</v>
      </c>
      <c r="E2107" s="263" t="s">
        <v>24</v>
      </c>
      <c r="F2107" s="263"/>
      <c r="G2107" s="6" t="s">
        <v>25</v>
      </c>
      <c r="H2107" s="7">
        <v>1</v>
      </c>
      <c r="I2107" s="8"/>
      <c r="J2107" s="8">
        <f>SUM(J2108:J2115)</f>
        <v>19.920000000000002</v>
      </c>
    </row>
    <row r="2108" spans="1:10" ht="25.5" x14ac:dyDescent="0.2">
      <c r="A2108" s="78" t="s">
        <v>20</v>
      </c>
      <c r="B2108" s="9" t="s">
        <v>1161</v>
      </c>
      <c r="C2108" s="78" t="s">
        <v>22</v>
      </c>
      <c r="D2108" s="78" t="s">
        <v>1162</v>
      </c>
      <c r="E2108" s="261" t="s">
        <v>24</v>
      </c>
      <c r="F2108" s="261"/>
      <c r="G2108" s="10" t="s">
        <v>25</v>
      </c>
      <c r="H2108" s="11">
        <v>1</v>
      </c>
      <c r="I2108" s="12">
        <v>0.2</v>
      </c>
      <c r="J2108" s="12">
        <f t="shared" ref="J2108:J2115" si="230">TRUNC(H2108*I2108,2)</f>
        <v>0.2</v>
      </c>
    </row>
    <row r="2109" spans="1:10" x14ac:dyDescent="0.2">
      <c r="A2109" s="75" t="s">
        <v>38</v>
      </c>
      <c r="B2109" s="14" t="s">
        <v>942</v>
      </c>
      <c r="C2109" s="75" t="s">
        <v>22</v>
      </c>
      <c r="D2109" s="75" t="s">
        <v>943</v>
      </c>
      <c r="E2109" s="265" t="s">
        <v>944</v>
      </c>
      <c r="F2109" s="265"/>
      <c r="G2109" s="15" t="s">
        <v>25</v>
      </c>
      <c r="H2109" s="16">
        <v>1</v>
      </c>
      <c r="I2109" s="17">
        <v>3.84</v>
      </c>
      <c r="J2109" s="17">
        <f t="shared" si="230"/>
        <v>3.84</v>
      </c>
    </row>
    <row r="2110" spans="1:10" ht="25.5" x14ac:dyDescent="0.2">
      <c r="A2110" s="75" t="s">
        <v>38</v>
      </c>
      <c r="B2110" s="14" t="s">
        <v>970</v>
      </c>
      <c r="C2110" s="75" t="s">
        <v>22</v>
      </c>
      <c r="D2110" s="75" t="s">
        <v>971</v>
      </c>
      <c r="E2110" s="265" t="s">
        <v>41</v>
      </c>
      <c r="F2110" s="265"/>
      <c r="G2110" s="15" t="s">
        <v>25</v>
      </c>
      <c r="H2110" s="16">
        <v>1</v>
      </c>
      <c r="I2110" s="17">
        <v>1.1499999999999999</v>
      </c>
      <c r="J2110" s="17">
        <f t="shared" si="230"/>
        <v>1.1499999999999999</v>
      </c>
    </row>
    <row r="2111" spans="1:10" x14ac:dyDescent="0.2">
      <c r="A2111" s="75" t="s">
        <v>38</v>
      </c>
      <c r="B2111" s="14" t="s">
        <v>947</v>
      </c>
      <c r="C2111" s="75" t="s">
        <v>22</v>
      </c>
      <c r="D2111" s="75" t="s">
        <v>948</v>
      </c>
      <c r="E2111" s="265" t="s">
        <v>944</v>
      </c>
      <c r="F2111" s="265"/>
      <c r="G2111" s="15" t="s">
        <v>25</v>
      </c>
      <c r="H2111" s="16">
        <v>1</v>
      </c>
      <c r="I2111" s="17">
        <v>0.81</v>
      </c>
      <c r="J2111" s="17">
        <f t="shared" si="230"/>
        <v>0.81</v>
      </c>
    </row>
    <row r="2112" spans="1:10" ht="25.5" x14ac:dyDescent="0.2">
      <c r="A2112" s="75" t="s">
        <v>38</v>
      </c>
      <c r="B2112" s="14" t="s">
        <v>972</v>
      </c>
      <c r="C2112" s="75" t="s">
        <v>22</v>
      </c>
      <c r="D2112" s="75" t="s">
        <v>973</v>
      </c>
      <c r="E2112" s="265" t="s">
        <v>41</v>
      </c>
      <c r="F2112" s="265"/>
      <c r="G2112" s="15" t="s">
        <v>25</v>
      </c>
      <c r="H2112" s="16">
        <v>1</v>
      </c>
      <c r="I2112" s="17">
        <v>0.56000000000000005</v>
      </c>
      <c r="J2112" s="17">
        <f t="shared" si="230"/>
        <v>0.56000000000000005</v>
      </c>
    </row>
    <row r="2113" spans="1:10" x14ac:dyDescent="0.2">
      <c r="A2113" s="75" t="s">
        <v>38</v>
      </c>
      <c r="B2113" s="14" t="s">
        <v>951</v>
      </c>
      <c r="C2113" s="75" t="s">
        <v>22</v>
      </c>
      <c r="D2113" s="75" t="s">
        <v>952</v>
      </c>
      <c r="E2113" s="265" t="s">
        <v>953</v>
      </c>
      <c r="F2113" s="265"/>
      <c r="G2113" s="15" t="s">
        <v>25</v>
      </c>
      <c r="H2113" s="16">
        <v>1</v>
      </c>
      <c r="I2113" s="17">
        <v>0.06</v>
      </c>
      <c r="J2113" s="17">
        <f t="shared" si="230"/>
        <v>0.06</v>
      </c>
    </row>
    <row r="2114" spans="1:10" x14ac:dyDescent="0.2">
      <c r="A2114" s="75" t="s">
        <v>38</v>
      </c>
      <c r="B2114" s="14" t="s">
        <v>283</v>
      </c>
      <c r="C2114" s="75" t="s">
        <v>22</v>
      </c>
      <c r="D2114" s="75" t="s">
        <v>284</v>
      </c>
      <c r="E2114" s="265" t="s">
        <v>124</v>
      </c>
      <c r="F2114" s="265"/>
      <c r="G2114" s="15" t="s">
        <v>25</v>
      </c>
      <c r="H2114" s="16">
        <v>1</v>
      </c>
      <c r="I2114" s="17">
        <v>12.11</v>
      </c>
      <c r="J2114" s="17">
        <f t="shared" si="230"/>
        <v>12.11</v>
      </c>
    </row>
    <row r="2115" spans="1:10" ht="15" thickBot="1" x14ac:dyDescent="0.25">
      <c r="A2115" s="75" t="s">
        <v>38</v>
      </c>
      <c r="B2115" s="14" t="s">
        <v>954</v>
      </c>
      <c r="C2115" s="75" t="s">
        <v>22</v>
      </c>
      <c r="D2115" s="75" t="s">
        <v>955</v>
      </c>
      <c r="E2115" s="265" t="s">
        <v>592</v>
      </c>
      <c r="F2115" s="265"/>
      <c r="G2115" s="15" t="s">
        <v>25</v>
      </c>
      <c r="H2115" s="16">
        <v>1</v>
      </c>
      <c r="I2115" s="17">
        <v>1.19</v>
      </c>
      <c r="J2115" s="17">
        <f t="shared" si="230"/>
        <v>1.19</v>
      </c>
    </row>
    <row r="2116" spans="1:10" ht="15" thickTop="1" x14ac:dyDescent="0.2">
      <c r="A2116" s="13"/>
      <c r="B2116" s="13"/>
      <c r="C2116" s="13"/>
      <c r="D2116" s="13"/>
      <c r="E2116" s="13"/>
      <c r="F2116" s="13"/>
      <c r="G2116" s="13"/>
      <c r="H2116" s="13"/>
      <c r="I2116" s="13"/>
      <c r="J2116" s="13"/>
    </row>
    <row r="2117" spans="1:10" ht="15" x14ac:dyDescent="0.2">
      <c r="A2117" s="76"/>
      <c r="B2117" s="79" t="s">
        <v>9</v>
      </c>
      <c r="C2117" s="76" t="s">
        <v>10</v>
      </c>
      <c r="D2117" s="76" t="s">
        <v>11</v>
      </c>
      <c r="E2117" s="262" t="s">
        <v>12</v>
      </c>
      <c r="F2117" s="262"/>
      <c r="G2117" s="80" t="s">
        <v>13</v>
      </c>
      <c r="H2117" s="79" t="s">
        <v>14</v>
      </c>
      <c r="I2117" s="79" t="s">
        <v>1550</v>
      </c>
      <c r="J2117" s="79" t="s">
        <v>1551</v>
      </c>
    </row>
    <row r="2118" spans="1:10" ht="25.5" x14ac:dyDescent="0.2">
      <c r="A2118" s="77" t="s">
        <v>15</v>
      </c>
      <c r="B2118" s="5" t="s">
        <v>1103</v>
      </c>
      <c r="C2118" s="77" t="s">
        <v>22</v>
      </c>
      <c r="D2118" s="77" t="s">
        <v>1104</v>
      </c>
      <c r="E2118" s="263" t="s">
        <v>774</v>
      </c>
      <c r="F2118" s="263"/>
      <c r="G2118" s="6" t="s">
        <v>234</v>
      </c>
      <c r="H2118" s="7">
        <v>1</v>
      </c>
      <c r="I2118" s="8"/>
      <c r="J2118" s="8">
        <f>SUM(J2119:J2122)</f>
        <v>11.59</v>
      </c>
    </row>
    <row r="2119" spans="1:10" ht="25.5" x14ac:dyDescent="0.2">
      <c r="A2119" s="78" t="s">
        <v>20</v>
      </c>
      <c r="B2119" s="9" t="s">
        <v>782</v>
      </c>
      <c r="C2119" s="78" t="s">
        <v>22</v>
      </c>
      <c r="D2119" s="78" t="s">
        <v>783</v>
      </c>
      <c r="E2119" s="261" t="s">
        <v>24</v>
      </c>
      <c r="F2119" s="261"/>
      <c r="G2119" s="10" t="s">
        <v>25</v>
      </c>
      <c r="H2119" s="11">
        <v>8.4500000000000006E-2</v>
      </c>
      <c r="I2119" s="12">
        <v>27.02</v>
      </c>
      <c r="J2119" s="12">
        <f t="shared" ref="J2119:J2122" si="231">TRUNC(H2119*I2119,2)</f>
        <v>2.2799999999999998</v>
      </c>
    </row>
    <row r="2120" spans="1:10" ht="25.5" x14ac:dyDescent="0.2">
      <c r="A2120" s="78" t="s">
        <v>20</v>
      </c>
      <c r="B2120" s="9" t="s">
        <v>74</v>
      </c>
      <c r="C2120" s="78" t="s">
        <v>22</v>
      </c>
      <c r="D2120" s="78" t="s">
        <v>75</v>
      </c>
      <c r="E2120" s="261" t="s">
        <v>24</v>
      </c>
      <c r="F2120" s="261"/>
      <c r="G2120" s="10" t="s">
        <v>25</v>
      </c>
      <c r="H2120" s="11">
        <v>2.6599999999999999E-2</v>
      </c>
      <c r="I2120" s="12">
        <v>19.920000000000002</v>
      </c>
      <c r="J2120" s="12">
        <f t="shared" si="231"/>
        <v>0.52</v>
      </c>
    </row>
    <row r="2121" spans="1:10" x14ac:dyDescent="0.2">
      <c r="A2121" s="75" t="s">
        <v>38</v>
      </c>
      <c r="B2121" s="14" t="s">
        <v>786</v>
      </c>
      <c r="C2121" s="75" t="s">
        <v>22</v>
      </c>
      <c r="D2121" s="75" t="s">
        <v>787</v>
      </c>
      <c r="E2121" s="265" t="s">
        <v>84</v>
      </c>
      <c r="F2121" s="265"/>
      <c r="G2121" s="15" t="s">
        <v>234</v>
      </c>
      <c r="H2121" s="16">
        <v>3.32E-2</v>
      </c>
      <c r="I2121" s="17">
        <v>3.5</v>
      </c>
      <c r="J2121" s="17">
        <f t="shared" si="231"/>
        <v>0.11</v>
      </c>
    </row>
    <row r="2122" spans="1:10" ht="26.25" thickBot="1" x14ac:dyDescent="0.25">
      <c r="A2122" s="75" t="s">
        <v>38</v>
      </c>
      <c r="B2122" s="14" t="s">
        <v>1497</v>
      </c>
      <c r="C2122" s="75" t="s">
        <v>22</v>
      </c>
      <c r="D2122" s="75" t="s">
        <v>1498</v>
      </c>
      <c r="E2122" s="265" t="s">
        <v>84</v>
      </c>
      <c r="F2122" s="265"/>
      <c r="G2122" s="15" t="s">
        <v>234</v>
      </c>
      <c r="H2122" s="16">
        <v>1</v>
      </c>
      <c r="I2122" s="17">
        <v>8.68</v>
      </c>
      <c r="J2122" s="17">
        <f t="shared" si="231"/>
        <v>8.68</v>
      </c>
    </row>
    <row r="2123" spans="1:10" ht="15" thickTop="1" x14ac:dyDescent="0.2">
      <c r="A2123" s="13"/>
      <c r="B2123" s="13"/>
      <c r="C2123" s="13"/>
      <c r="D2123" s="13"/>
      <c r="E2123" s="13"/>
      <c r="F2123" s="13"/>
      <c r="G2123" s="13"/>
      <c r="H2123" s="13"/>
      <c r="I2123" s="13"/>
      <c r="J2123" s="13"/>
    </row>
    <row r="2124" spans="1:10" ht="15" x14ac:dyDescent="0.2">
      <c r="A2124" s="76"/>
      <c r="B2124" s="79" t="s">
        <v>9</v>
      </c>
      <c r="C2124" s="76" t="s">
        <v>10</v>
      </c>
      <c r="D2124" s="76" t="s">
        <v>11</v>
      </c>
      <c r="E2124" s="262" t="s">
        <v>12</v>
      </c>
      <c r="F2124" s="262"/>
      <c r="G2124" s="80" t="s">
        <v>13</v>
      </c>
      <c r="H2124" s="79" t="s">
        <v>14</v>
      </c>
      <c r="I2124" s="79" t="s">
        <v>1550</v>
      </c>
      <c r="J2124" s="79" t="s">
        <v>1551</v>
      </c>
    </row>
    <row r="2125" spans="1:10" ht="25.5" x14ac:dyDescent="0.2">
      <c r="A2125" s="77" t="s">
        <v>15</v>
      </c>
      <c r="B2125" s="5" t="s">
        <v>797</v>
      </c>
      <c r="C2125" s="77" t="s">
        <v>22</v>
      </c>
      <c r="D2125" s="77" t="s">
        <v>798</v>
      </c>
      <c r="E2125" s="263" t="s">
        <v>774</v>
      </c>
      <c r="F2125" s="263"/>
      <c r="G2125" s="6" t="s">
        <v>234</v>
      </c>
      <c r="H2125" s="7">
        <v>1</v>
      </c>
      <c r="I2125" s="8"/>
      <c r="J2125" s="8">
        <f>SUM(J2126:J2131)</f>
        <v>12.610000000000003</v>
      </c>
    </row>
    <row r="2126" spans="1:10" ht="25.5" x14ac:dyDescent="0.2">
      <c r="A2126" s="78" t="s">
        <v>20</v>
      </c>
      <c r="B2126" s="9" t="s">
        <v>824</v>
      </c>
      <c r="C2126" s="78" t="s">
        <v>22</v>
      </c>
      <c r="D2126" s="78" t="s">
        <v>825</v>
      </c>
      <c r="E2126" s="261" t="s">
        <v>24</v>
      </c>
      <c r="F2126" s="261"/>
      <c r="G2126" s="10" t="s">
        <v>25</v>
      </c>
      <c r="H2126" s="11">
        <v>0.2</v>
      </c>
      <c r="I2126" s="12">
        <v>19.510000000000002</v>
      </c>
      <c r="J2126" s="12">
        <f t="shared" ref="J2126:J2131" si="232">TRUNC(H2126*I2126,2)</f>
        <v>3.9</v>
      </c>
    </row>
    <row r="2127" spans="1:10" ht="25.5" x14ac:dyDescent="0.2">
      <c r="A2127" s="78" t="s">
        <v>20</v>
      </c>
      <c r="B2127" s="9" t="s">
        <v>782</v>
      </c>
      <c r="C2127" s="78" t="s">
        <v>22</v>
      </c>
      <c r="D2127" s="78" t="s">
        <v>783</v>
      </c>
      <c r="E2127" s="261" t="s">
        <v>24</v>
      </c>
      <c r="F2127" s="261"/>
      <c r="G2127" s="10" t="s">
        <v>25</v>
      </c>
      <c r="H2127" s="11">
        <v>0.2</v>
      </c>
      <c r="I2127" s="12">
        <v>27.02</v>
      </c>
      <c r="J2127" s="12">
        <f t="shared" si="232"/>
        <v>5.4</v>
      </c>
    </row>
    <row r="2128" spans="1:10" x14ac:dyDescent="0.2">
      <c r="A2128" s="75" t="s">
        <v>38</v>
      </c>
      <c r="B2128" s="14" t="s">
        <v>826</v>
      </c>
      <c r="C2128" s="75" t="s">
        <v>22</v>
      </c>
      <c r="D2128" s="75" t="s">
        <v>827</v>
      </c>
      <c r="E2128" s="265" t="s">
        <v>84</v>
      </c>
      <c r="F2128" s="265"/>
      <c r="G2128" s="15" t="s">
        <v>234</v>
      </c>
      <c r="H2128" s="16">
        <v>1.0999999999999999E-2</v>
      </c>
      <c r="I2128" s="17">
        <v>65.78</v>
      </c>
      <c r="J2128" s="17">
        <f t="shared" si="232"/>
        <v>0.72</v>
      </c>
    </row>
    <row r="2129" spans="1:10" x14ac:dyDescent="0.2">
      <c r="A2129" s="75" t="s">
        <v>38</v>
      </c>
      <c r="B2129" s="14" t="s">
        <v>828</v>
      </c>
      <c r="C2129" s="75" t="s">
        <v>22</v>
      </c>
      <c r="D2129" s="75" t="s">
        <v>829</v>
      </c>
      <c r="E2129" s="265" t="s">
        <v>84</v>
      </c>
      <c r="F2129" s="265"/>
      <c r="G2129" s="15" t="s">
        <v>234</v>
      </c>
      <c r="H2129" s="16">
        <v>7.4999999999999997E-2</v>
      </c>
      <c r="I2129" s="17">
        <v>1.99</v>
      </c>
      <c r="J2129" s="17">
        <f t="shared" si="232"/>
        <v>0.14000000000000001</v>
      </c>
    </row>
    <row r="2130" spans="1:10" ht="25.5" x14ac:dyDescent="0.2">
      <c r="A2130" s="75" t="s">
        <v>38</v>
      </c>
      <c r="B2130" s="14" t="s">
        <v>830</v>
      </c>
      <c r="C2130" s="75" t="s">
        <v>22</v>
      </c>
      <c r="D2130" s="75" t="s">
        <v>831</v>
      </c>
      <c r="E2130" s="265" t="s">
        <v>84</v>
      </c>
      <c r="F2130" s="265"/>
      <c r="G2130" s="15" t="s">
        <v>234</v>
      </c>
      <c r="H2130" s="16">
        <v>1.2E-2</v>
      </c>
      <c r="I2130" s="17">
        <v>74.53</v>
      </c>
      <c r="J2130" s="17">
        <f t="shared" si="232"/>
        <v>0.89</v>
      </c>
    </row>
    <row r="2131" spans="1:10" ht="26.25" thickBot="1" x14ac:dyDescent="0.25">
      <c r="A2131" s="75" t="s">
        <v>38</v>
      </c>
      <c r="B2131" s="14" t="s">
        <v>1499</v>
      </c>
      <c r="C2131" s="75" t="s">
        <v>22</v>
      </c>
      <c r="D2131" s="75" t="s">
        <v>1500</v>
      </c>
      <c r="E2131" s="265" t="s">
        <v>84</v>
      </c>
      <c r="F2131" s="265"/>
      <c r="G2131" s="15" t="s">
        <v>234</v>
      </c>
      <c r="H2131" s="16">
        <v>1</v>
      </c>
      <c r="I2131" s="17">
        <v>1.56</v>
      </c>
      <c r="J2131" s="17">
        <f t="shared" si="232"/>
        <v>1.56</v>
      </c>
    </row>
    <row r="2132" spans="1:10" ht="15" thickTop="1" x14ac:dyDescent="0.2">
      <c r="A2132" s="13"/>
      <c r="B2132" s="13"/>
      <c r="C2132" s="13"/>
      <c r="D2132" s="13"/>
      <c r="E2132" s="13"/>
      <c r="F2132" s="13"/>
      <c r="G2132" s="13"/>
      <c r="H2132" s="13"/>
      <c r="I2132" s="13"/>
      <c r="J2132" s="13"/>
    </row>
    <row r="2133" spans="1:10" ht="15" x14ac:dyDescent="0.2">
      <c r="A2133" s="76"/>
      <c r="B2133" s="79" t="s">
        <v>9</v>
      </c>
      <c r="C2133" s="76" t="s">
        <v>10</v>
      </c>
      <c r="D2133" s="76" t="s">
        <v>11</v>
      </c>
      <c r="E2133" s="262" t="s">
        <v>12</v>
      </c>
      <c r="F2133" s="262"/>
      <c r="G2133" s="80" t="s">
        <v>13</v>
      </c>
      <c r="H2133" s="79" t="s">
        <v>14</v>
      </c>
      <c r="I2133" s="79" t="s">
        <v>1550</v>
      </c>
      <c r="J2133" s="79" t="s">
        <v>1551</v>
      </c>
    </row>
    <row r="2134" spans="1:10" x14ac:dyDescent="0.2">
      <c r="A2134" s="77" t="s">
        <v>15</v>
      </c>
      <c r="B2134" s="5" t="s">
        <v>78</v>
      </c>
      <c r="C2134" s="77" t="s">
        <v>22</v>
      </c>
      <c r="D2134" s="77" t="s">
        <v>79</v>
      </c>
      <c r="E2134" s="263" t="s">
        <v>24</v>
      </c>
      <c r="F2134" s="263"/>
      <c r="G2134" s="6" t="s">
        <v>25</v>
      </c>
      <c r="H2134" s="7">
        <v>1</v>
      </c>
      <c r="I2134" s="8"/>
      <c r="J2134" s="8">
        <f>SUM(J2135:J2140)</f>
        <v>33.81</v>
      </c>
    </row>
    <row r="2135" spans="1:10" ht="25.5" x14ac:dyDescent="0.2">
      <c r="A2135" s="78" t="s">
        <v>20</v>
      </c>
      <c r="B2135" s="9" t="s">
        <v>1163</v>
      </c>
      <c r="C2135" s="78" t="s">
        <v>22</v>
      </c>
      <c r="D2135" s="78" t="s">
        <v>1164</v>
      </c>
      <c r="E2135" s="261" t="s">
        <v>24</v>
      </c>
      <c r="F2135" s="261"/>
      <c r="G2135" s="10" t="s">
        <v>25</v>
      </c>
      <c r="H2135" s="11">
        <v>1</v>
      </c>
      <c r="I2135" s="12">
        <v>0.21</v>
      </c>
      <c r="J2135" s="12">
        <f t="shared" ref="J2135:J2140" si="233">TRUNC(H2135*I2135,2)</f>
        <v>0.21</v>
      </c>
    </row>
    <row r="2136" spans="1:10" ht="25.5" x14ac:dyDescent="0.2">
      <c r="A2136" s="75" t="s">
        <v>38</v>
      </c>
      <c r="B2136" s="14" t="s">
        <v>1032</v>
      </c>
      <c r="C2136" s="75" t="s">
        <v>22</v>
      </c>
      <c r="D2136" s="75" t="s">
        <v>1033</v>
      </c>
      <c r="E2136" s="265" t="s">
        <v>41</v>
      </c>
      <c r="F2136" s="265"/>
      <c r="G2136" s="15" t="s">
        <v>25</v>
      </c>
      <c r="H2136" s="16">
        <v>1</v>
      </c>
      <c r="I2136" s="17">
        <v>0.62</v>
      </c>
      <c r="J2136" s="17">
        <f t="shared" si="233"/>
        <v>0.62</v>
      </c>
    </row>
    <row r="2137" spans="1:10" ht="25.5" x14ac:dyDescent="0.2">
      <c r="A2137" s="75" t="s">
        <v>38</v>
      </c>
      <c r="B2137" s="14" t="s">
        <v>1034</v>
      </c>
      <c r="C2137" s="75" t="s">
        <v>22</v>
      </c>
      <c r="D2137" s="75" t="s">
        <v>1035</v>
      </c>
      <c r="E2137" s="265" t="s">
        <v>41</v>
      </c>
      <c r="F2137" s="265"/>
      <c r="G2137" s="15" t="s">
        <v>25</v>
      </c>
      <c r="H2137" s="16">
        <v>1</v>
      </c>
      <c r="I2137" s="17">
        <v>7.0000000000000007E-2</v>
      </c>
      <c r="J2137" s="17">
        <f t="shared" si="233"/>
        <v>7.0000000000000007E-2</v>
      </c>
    </row>
    <row r="2138" spans="1:10" x14ac:dyDescent="0.2">
      <c r="A2138" s="75" t="s">
        <v>38</v>
      </c>
      <c r="B2138" s="14" t="s">
        <v>947</v>
      </c>
      <c r="C2138" s="75" t="s">
        <v>22</v>
      </c>
      <c r="D2138" s="75" t="s">
        <v>948</v>
      </c>
      <c r="E2138" s="265" t="s">
        <v>944</v>
      </c>
      <c r="F2138" s="265"/>
      <c r="G2138" s="15" t="s">
        <v>25</v>
      </c>
      <c r="H2138" s="16">
        <v>1</v>
      </c>
      <c r="I2138" s="17">
        <v>0.81</v>
      </c>
      <c r="J2138" s="17">
        <f t="shared" si="233"/>
        <v>0.81</v>
      </c>
    </row>
    <row r="2139" spans="1:10" x14ac:dyDescent="0.2">
      <c r="A2139" s="75" t="s">
        <v>38</v>
      </c>
      <c r="B2139" s="14" t="s">
        <v>951</v>
      </c>
      <c r="C2139" s="75" t="s">
        <v>22</v>
      </c>
      <c r="D2139" s="75" t="s">
        <v>952</v>
      </c>
      <c r="E2139" s="265" t="s">
        <v>953</v>
      </c>
      <c r="F2139" s="265"/>
      <c r="G2139" s="15" t="s">
        <v>25</v>
      </c>
      <c r="H2139" s="16">
        <v>1</v>
      </c>
      <c r="I2139" s="17">
        <v>0.06</v>
      </c>
      <c r="J2139" s="17">
        <f t="shared" si="233"/>
        <v>0.06</v>
      </c>
    </row>
    <row r="2140" spans="1:10" ht="15" thickBot="1" x14ac:dyDescent="0.25">
      <c r="A2140" s="75" t="s">
        <v>38</v>
      </c>
      <c r="B2140" s="14" t="s">
        <v>1165</v>
      </c>
      <c r="C2140" s="75" t="s">
        <v>22</v>
      </c>
      <c r="D2140" s="75" t="s">
        <v>1166</v>
      </c>
      <c r="E2140" s="265" t="s">
        <v>124</v>
      </c>
      <c r="F2140" s="265"/>
      <c r="G2140" s="15" t="s">
        <v>25</v>
      </c>
      <c r="H2140" s="16">
        <v>1</v>
      </c>
      <c r="I2140" s="17">
        <v>32.04</v>
      </c>
      <c r="J2140" s="17">
        <f t="shared" si="233"/>
        <v>32.04</v>
      </c>
    </row>
    <row r="2141" spans="1:10" ht="15" thickTop="1" x14ac:dyDescent="0.2">
      <c r="A2141" s="13"/>
      <c r="B2141" s="13"/>
      <c r="C2141" s="13"/>
      <c r="D2141" s="13"/>
      <c r="E2141" s="13"/>
      <c r="F2141" s="13"/>
      <c r="G2141" s="13"/>
      <c r="H2141" s="13"/>
      <c r="I2141" s="13"/>
      <c r="J2141" s="13"/>
    </row>
    <row r="2142" spans="1:10" ht="15" x14ac:dyDescent="0.2">
      <c r="A2142" s="76"/>
      <c r="B2142" s="79" t="s">
        <v>9</v>
      </c>
      <c r="C2142" s="76" t="s">
        <v>10</v>
      </c>
      <c r="D2142" s="76" t="s">
        <v>11</v>
      </c>
      <c r="E2142" s="262" t="s">
        <v>12</v>
      </c>
      <c r="F2142" s="262"/>
      <c r="G2142" s="80" t="s">
        <v>13</v>
      </c>
      <c r="H2142" s="79" t="s">
        <v>14</v>
      </c>
      <c r="I2142" s="79" t="s">
        <v>1550</v>
      </c>
      <c r="J2142" s="79" t="s">
        <v>1551</v>
      </c>
    </row>
    <row r="2143" spans="1:10" ht="25.5" x14ac:dyDescent="0.2">
      <c r="A2143" s="77" t="s">
        <v>15</v>
      </c>
      <c r="B2143" s="5" t="s">
        <v>810</v>
      </c>
      <c r="C2143" s="77" t="s">
        <v>22</v>
      </c>
      <c r="D2143" s="77" t="s">
        <v>811</v>
      </c>
      <c r="E2143" s="263" t="s">
        <v>774</v>
      </c>
      <c r="F2143" s="263"/>
      <c r="G2143" s="6" t="s">
        <v>234</v>
      </c>
      <c r="H2143" s="7">
        <v>1</v>
      </c>
      <c r="I2143" s="8"/>
      <c r="J2143" s="8">
        <f>SUM(J2144:J2147)</f>
        <v>60.46</v>
      </c>
    </row>
    <row r="2144" spans="1:10" ht="25.5" x14ac:dyDescent="0.2">
      <c r="A2144" s="78" t="s">
        <v>20</v>
      </c>
      <c r="B2144" s="9" t="s">
        <v>782</v>
      </c>
      <c r="C2144" s="78" t="s">
        <v>22</v>
      </c>
      <c r="D2144" s="78" t="s">
        <v>783</v>
      </c>
      <c r="E2144" s="261" t="s">
        <v>24</v>
      </c>
      <c r="F2144" s="261"/>
      <c r="G2144" s="10" t="s">
        <v>25</v>
      </c>
      <c r="H2144" s="11">
        <v>9.6000000000000002E-2</v>
      </c>
      <c r="I2144" s="12">
        <v>27.02</v>
      </c>
      <c r="J2144" s="12">
        <f t="shared" ref="J2144:J2147" si="234">TRUNC(H2144*I2144,2)</f>
        <v>2.59</v>
      </c>
    </row>
    <row r="2145" spans="1:10" ht="25.5" x14ac:dyDescent="0.2">
      <c r="A2145" s="78" t="s">
        <v>20</v>
      </c>
      <c r="B2145" s="9" t="s">
        <v>74</v>
      </c>
      <c r="C2145" s="78" t="s">
        <v>22</v>
      </c>
      <c r="D2145" s="78" t="s">
        <v>75</v>
      </c>
      <c r="E2145" s="261" t="s">
        <v>24</v>
      </c>
      <c r="F2145" s="261"/>
      <c r="G2145" s="10" t="s">
        <v>25</v>
      </c>
      <c r="H2145" s="11">
        <v>3.0300000000000001E-2</v>
      </c>
      <c r="I2145" s="12">
        <v>19.920000000000002</v>
      </c>
      <c r="J2145" s="12">
        <f t="shared" si="234"/>
        <v>0.6</v>
      </c>
    </row>
    <row r="2146" spans="1:10" x14ac:dyDescent="0.2">
      <c r="A2146" s="75" t="s">
        <v>38</v>
      </c>
      <c r="B2146" s="14" t="s">
        <v>786</v>
      </c>
      <c r="C2146" s="75" t="s">
        <v>22</v>
      </c>
      <c r="D2146" s="75" t="s">
        <v>787</v>
      </c>
      <c r="E2146" s="265" t="s">
        <v>84</v>
      </c>
      <c r="F2146" s="265"/>
      <c r="G2146" s="15" t="s">
        <v>234</v>
      </c>
      <c r="H2146" s="16">
        <v>2.1000000000000001E-2</v>
      </c>
      <c r="I2146" s="17">
        <v>3.5</v>
      </c>
      <c r="J2146" s="17">
        <f t="shared" si="234"/>
        <v>7.0000000000000007E-2</v>
      </c>
    </row>
    <row r="2147" spans="1:10" ht="26.25" thickBot="1" x14ac:dyDescent="0.25">
      <c r="A2147" s="75" t="s">
        <v>38</v>
      </c>
      <c r="B2147" s="14" t="s">
        <v>1501</v>
      </c>
      <c r="C2147" s="75" t="s">
        <v>22</v>
      </c>
      <c r="D2147" s="75" t="s">
        <v>1502</v>
      </c>
      <c r="E2147" s="265" t="s">
        <v>84</v>
      </c>
      <c r="F2147" s="265"/>
      <c r="G2147" s="15" t="s">
        <v>234</v>
      </c>
      <c r="H2147" s="16">
        <v>1</v>
      </c>
      <c r="I2147" s="17">
        <v>57.2</v>
      </c>
      <c r="J2147" s="17">
        <f t="shared" si="234"/>
        <v>57.2</v>
      </c>
    </row>
    <row r="2148" spans="1:10" ht="15" thickTop="1" x14ac:dyDescent="0.2">
      <c r="A2148" s="13"/>
      <c r="B2148" s="13"/>
      <c r="C2148" s="13"/>
      <c r="D2148" s="13"/>
      <c r="E2148" s="13"/>
      <c r="F2148" s="13"/>
      <c r="G2148" s="13"/>
      <c r="H2148" s="13"/>
      <c r="I2148" s="13"/>
      <c r="J2148" s="13"/>
    </row>
    <row r="2149" spans="1:10" ht="15" x14ac:dyDescent="0.2">
      <c r="A2149" s="76"/>
      <c r="B2149" s="79" t="s">
        <v>9</v>
      </c>
      <c r="C2149" s="76" t="s">
        <v>10</v>
      </c>
      <c r="D2149" s="76" t="s">
        <v>11</v>
      </c>
      <c r="E2149" s="262" t="s">
        <v>12</v>
      </c>
      <c r="F2149" s="262"/>
      <c r="G2149" s="80" t="s">
        <v>13</v>
      </c>
      <c r="H2149" s="79" t="s">
        <v>14</v>
      </c>
      <c r="I2149" s="79" t="s">
        <v>1550</v>
      </c>
      <c r="J2149" s="79" t="s">
        <v>1551</v>
      </c>
    </row>
    <row r="2150" spans="1:10" ht="25.5" x14ac:dyDescent="0.2">
      <c r="A2150" s="77" t="s">
        <v>15</v>
      </c>
      <c r="B2150" s="5" t="s">
        <v>112</v>
      </c>
      <c r="C2150" s="77" t="s">
        <v>22</v>
      </c>
      <c r="D2150" s="77" t="s">
        <v>113</v>
      </c>
      <c r="E2150" s="263" t="s">
        <v>110</v>
      </c>
      <c r="F2150" s="263"/>
      <c r="G2150" s="6" t="s">
        <v>114</v>
      </c>
      <c r="H2150" s="7">
        <v>1</v>
      </c>
      <c r="I2150" s="8"/>
      <c r="J2150" s="8">
        <f>SUM(J2151:J2153)</f>
        <v>83.460000000000008</v>
      </c>
    </row>
    <row r="2151" spans="1:10" ht="25.5" x14ac:dyDescent="0.2">
      <c r="A2151" s="78" t="s">
        <v>20</v>
      </c>
      <c r="B2151" s="9" t="s">
        <v>1503</v>
      </c>
      <c r="C2151" s="78" t="s">
        <v>22</v>
      </c>
      <c r="D2151" s="78" t="s">
        <v>1504</v>
      </c>
      <c r="E2151" s="261" t="s">
        <v>110</v>
      </c>
      <c r="F2151" s="261"/>
      <c r="G2151" s="10" t="s">
        <v>25</v>
      </c>
      <c r="H2151" s="11">
        <v>1</v>
      </c>
      <c r="I2151" s="12">
        <v>39.82</v>
      </c>
      <c r="J2151" s="12">
        <f t="shared" ref="J2151:J2153" si="235">TRUNC(H2151*I2151,2)</f>
        <v>39.82</v>
      </c>
    </row>
    <row r="2152" spans="1:10" ht="25.5" x14ac:dyDescent="0.2">
      <c r="A2152" s="78" t="s">
        <v>20</v>
      </c>
      <c r="B2152" s="9" t="s">
        <v>1505</v>
      </c>
      <c r="C2152" s="78" t="s">
        <v>22</v>
      </c>
      <c r="D2152" s="78" t="s">
        <v>1506</v>
      </c>
      <c r="E2152" s="261" t="s">
        <v>110</v>
      </c>
      <c r="F2152" s="261"/>
      <c r="G2152" s="10" t="s">
        <v>25</v>
      </c>
      <c r="H2152" s="11">
        <v>1</v>
      </c>
      <c r="I2152" s="12">
        <v>8.9600000000000009</v>
      </c>
      <c r="J2152" s="12">
        <f t="shared" si="235"/>
        <v>8.9600000000000009</v>
      </c>
    </row>
    <row r="2153" spans="1:10" ht="26.25" thickBot="1" x14ac:dyDescent="0.25">
      <c r="A2153" s="78" t="s">
        <v>20</v>
      </c>
      <c r="B2153" s="9" t="s">
        <v>1507</v>
      </c>
      <c r="C2153" s="78" t="s">
        <v>22</v>
      </c>
      <c r="D2153" s="78" t="s">
        <v>1508</v>
      </c>
      <c r="E2153" s="261" t="s">
        <v>24</v>
      </c>
      <c r="F2153" s="261"/>
      <c r="G2153" s="10" t="s">
        <v>25</v>
      </c>
      <c r="H2153" s="11">
        <v>1</v>
      </c>
      <c r="I2153" s="12">
        <v>34.68</v>
      </c>
      <c r="J2153" s="12">
        <f t="shared" si="235"/>
        <v>34.68</v>
      </c>
    </row>
    <row r="2154" spans="1:10" ht="15" thickTop="1" x14ac:dyDescent="0.2">
      <c r="A2154" s="13"/>
      <c r="B2154" s="13"/>
      <c r="C2154" s="13"/>
      <c r="D2154" s="13"/>
      <c r="E2154" s="13"/>
      <c r="F2154" s="13"/>
      <c r="G2154" s="13"/>
      <c r="H2154" s="13"/>
      <c r="I2154" s="13"/>
      <c r="J2154" s="13"/>
    </row>
    <row r="2155" spans="1:10" ht="15" x14ac:dyDescent="0.2">
      <c r="A2155" s="76"/>
      <c r="B2155" s="79" t="s">
        <v>9</v>
      </c>
      <c r="C2155" s="76" t="s">
        <v>10</v>
      </c>
      <c r="D2155" s="76" t="s">
        <v>11</v>
      </c>
      <c r="E2155" s="262" t="s">
        <v>12</v>
      </c>
      <c r="F2155" s="262"/>
      <c r="G2155" s="80" t="s">
        <v>13</v>
      </c>
      <c r="H2155" s="79" t="s">
        <v>14</v>
      </c>
      <c r="I2155" s="79" t="s">
        <v>1550</v>
      </c>
      <c r="J2155" s="79" t="s">
        <v>1551</v>
      </c>
    </row>
    <row r="2156" spans="1:10" ht="25.5" x14ac:dyDescent="0.2">
      <c r="A2156" s="77" t="s">
        <v>15</v>
      </c>
      <c r="B2156" s="5" t="s">
        <v>108</v>
      </c>
      <c r="C2156" s="77" t="s">
        <v>22</v>
      </c>
      <c r="D2156" s="77" t="s">
        <v>109</v>
      </c>
      <c r="E2156" s="263" t="s">
        <v>110</v>
      </c>
      <c r="F2156" s="263"/>
      <c r="G2156" s="6" t="s">
        <v>111</v>
      </c>
      <c r="H2156" s="7">
        <v>1</v>
      </c>
      <c r="I2156" s="8"/>
      <c r="J2156" s="8">
        <f>SUM(J2157:J2161)</f>
        <v>225.64000000000001</v>
      </c>
    </row>
    <row r="2157" spans="1:10" ht="25.5" x14ac:dyDescent="0.2">
      <c r="A2157" s="78" t="s">
        <v>20</v>
      </c>
      <c r="B2157" s="9" t="s">
        <v>1509</v>
      </c>
      <c r="C2157" s="78" t="s">
        <v>22</v>
      </c>
      <c r="D2157" s="78" t="s">
        <v>1510</v>
      </c>
      <c r="E2157" s="261" t="s">
        <v>110</v>
      </c>
      <c r="F2157" s="261"/>
      <c r="G2157" s="10" t="s">
        <v>25</v>
      </c>
      <c r="H2157" s="11">
        <v>1</v>
      </c>
      <c r="I2157" s="12">
        <v>71.19</v>
      </c>
      <c r="J2157" s="12">
        <f t="shared" ref="J2157:J2161" si="236">TRUNC(H2157*I2157,2)</f>
        <v>71.19</v>
      </c>
    </row>
    <row r="2158" spans="1:10" ht="25.5" x14ac:dyDescent="0.2">
      <c r="A2158" s="78" t="s">
        <v>20</v>
      </c>
      <c r="B2158" s="9" t="s">
        <v>1511</v>
      </c>
      <c r="C2158" s="78" t="s">
        <v>22</v>
      </c>
      <c r="D2158" s="78" t="s">
        <v>1512</v>
      </c>
      <c r="E2158" s="261" t="s">
        <v>110</v>
      </c>
      <c r="F2158" s="261"/>
      <c r="G2158" s="10" t="s">
        <v>25</v>
      </c>
      <c r="H2158" s="11">
        <v>1</v>
      </c>
      <c r="I2158" s="12">
        <v>70.989999999999995</v>
      </c>
      <c r="J2158" s="12">
        <f t="shared" si="236"/>
        <v>70.989999999999995</v>
      </c>
    </row>
    <row r="2159" spans="1:10" ht="25.5" x14ac:dyDescent="0.2">
      <c r="A2159" s="78" t="s">
        <v>20</v>
      </c>
      <c r="B2159" s="9" t="s">
        <v>1505</v>
      </c>
      <c r="C2159" s="78" t="s">
        <v>22</v>
      </c>
      <c r="D2159" s="78" t="s">
        <v>1506</v>
      </c>
      <c r="E2159" s="261" t="s">
        <v>110</v>
      </c>
      <c r="F2159" s="261"/>
      <c r="G2159" s="10" t="s">
        <v>25</v>
      </c>
      <c r="H2159" s="11">
        <v>1</v>
      </c>
      <c r="I2159" s="12">
        <v>8.9600000000000009</v>
      </c>
      <c r="J2159" s="12">
        <f t="shared" si="236"/>
        <v>8.9600000000000009</v>
      </c>
    </row>
    <row r="2160" spans="1:10" ht="25.5" x14ac:dyDescent="0.2">
      <c r="A2160" s="78" t="s">
        <v>20</v>
      </c>
      <c r="B2160" s="9" t="s">
        <v>1503</v>
      </c>
      <c r="C2160" s="78" t="s">
        <v>22</v>
      </c>
      <c r="D2160" s="78" t="s">
        <v>1504</v>
      </c>
      <c r="E2160" s="261" t="s">
        <v>110</v>
      </c>
      <c r="F2160" s="261"/>
      <c r="G2160" s="10" t="s">
        <v>25</v>
      </c>
      <c r="H2160" s="11">
        <v>1</v>
      </c>
      <c r="I2160" s="12">
        <v>39.82</v>
      </c>
      <c r="J2160" s="12">
        <f t="shared" si="236"/>
        <v>39.82</v>
      </c>
    </row>
    <row r="2161" spans="1:10" ht="26.25" thickBot="1" x14ac:dyDescent="0.25">
      <c r="A2161" s="78" t="s">
        <v>20</v>
      </c>
      <c r="B2161" s="9" t="s">
        <v>1507</v>
      </c>
      <c r="C2161" s="78" t="s">
        <v>22</v>
      </c>
      <c r="D2161" s="78" t="s">
        <v>1508</v>
      </c>
      <c r="E2161" s="261" t="s">
        <v>24</v>
      </c>
      <c r="F2161" s="261"/>
      <c r="G2161" s="10" t="s">
        <v>25</v>
      </c>
      <c r="H2161" s="11">
        <v>1</v>
      </c>
      <c r="I2161" s="12">
        <v>34.68</v>
      </c>
      <c r="J2161" s="12">
        <f t="shared" si="236"/>
        <v>34.68</v>
      </c>
    </row>
    <row r="2162" spans="1:10" ht="15" thickTop="1" x14ac:dyDescent="0.2">
      <c r="A2162" s="13"/>
      <c r="B2162" s="13"/>
      <c r="C2162" s="13"/>
      <c r="D2162" s="13"/>
      <c r="E2162" s="13"/>
      <c r="F2162" s="13"/>
      <c r="G2162" s="13"/>
      <c r="H2162" s="13"/>
      <c r="I2162" s="13"/>
      <c r="J2162" s="13"/>
    </row>
    <row r="2163" spans="1:10" ht="15" x14ac:dyDescent="0.2">
      <c r="A2163" s="76"/>
      <c r="B2163" s="79" t="s">
        <v>9</v>
      </c>
      <c r="C2163" s="76" t="s">
        <v>10</v>
      </c>
      <c r="D2163" s="76" t="s">
        <v>11</v>
      </c>
      <c r="E2163" s="262" t="s">
        <v>12</v>
      </c>
      <c r="F2163" s="262"/>
      <c r="G2163" s="80" t="s">
        <v>13</v>
      </c>
      <c r="H2163" s="79" t="s">
        <v>14</v>
      </c>
      <c r="I2163" s="79" t="s">
        <v>1550</v>
      </c>
      <c r="J2163" s="79" t="s">
        <v>1551</v>
      </c>
    </row>
    <row r="2164" spans="1:10" ht="25.5" x14ac:dyDescent="0.2">
      <c r="A2164" s="77" t="s">
        <v>15</v>
      </c>
      <c r="B2164" s="5" t="s">
        <v>1503</v>
      </c>
      <c r="C2164" s="77" t="s">
        <v>22</v>
      </c>
      <c r="D2164" s="77" t="s">
        <v>1504</v>
      </c>
      <c r="E2164" s="263" t="s">
        <v>110</v>
      </c>
      <c r="F2164" s="263"/>
      <c r="G2164" s="6" t="s">
        <v>25</v>
      </c>
      <c r="H2164" s="7">
        <v>1</v>
      </c>
      <c r="I2164" s="8"/>
      <c r="J2164" s="8">
        <f>SUM(J2165)</f>
        <v>39.82</v>
      </c>
    </row>
    <row r="2165" spans="1:10" ht="26.25" thickBot="1" x14ac:dyDescent="0.25">
      <c r="A2165" s="75" t="s">
        <v>38</v>
      </c>
      <c r="B2165" s="14" t="s">
        <v>1513</v>
      </c>
      <c r="C2165" s="75" t="s">
        <v>22</v>
      </c>
      <c r="D2165" s="75" t="s">
        <v>1514</v>
      </c>
      <c r="E2165" s="265" t="s">
        <v>41</v>
      </c>
      <c r="F2165" s="265"/>
      <c r="G2165" s="15" t="s">
        <v>234</v>
      </c>
      <c r="H2165" s="16">
        <v>3.1099999999999997E-5</v>
      </c>
      <c r="I2165" s="17">
        <v>1280474.2</v>
      </c>
      <c r="J2165" s="17">
        <f t="shared" ref="J2165" si="237">TRUNC(H2165*I2165,2)</f>
        <v>39.82</v>
      </c>
    </row>
    <row r="2166" spans="1:10" ht="15" thickTop="1" x14ac:dyDescent="0.2">
      <c r="A2166" s="13"/>
      <c r="B2166" s="13"/>
      <c r="C2166" s="13"/>
      <c r="D2166" s="13"/>
      <c r="E2166" s="13"/>
      <c r="F2166" s="13"/>
      <c r="G2166" s="13"/>
      <c r="H2166" s="13"/>
      <c r="I2166" s="13"/>
      <c r="J2166" s="13"/>
    </row>
    <row r="2167" spans="1:10" ht="15" x14ac:dyDescent="0.2">
      <c r="A2167" s="76"/>
      <c r="B2167" s="79" t="s">
        <v>9</v>
      </c>
      <c r="C2167" s="76" t="s">
        <v>10</v>
      </c>
      <c r="D2167" s="76" t="s">
        <v>11</v>
      </c>
      <c r="E2167" s="262" t="s">
        <v>12</v>
      </c>
      <c r="F2167" s="262"/>
      <c r="G2167" s="80" t="s">
        <v>13</v>
      </c>
      <c r="H2167" s="79" t="s">
        <v>14</v>
      </c>
      <c r="I2167" s="79" t="s">
        <v>1550</v>
      </c>
      <c r="J2167" s="79" t="s">
        <v>1551</v>
      </c>
    </row>
    <row r="2168" spans="1:10" ht="25.5" x14ac:dyDescent="0.2">
      <c r="A2168" s="77" t="s">
        <v>15</v>
      </c>
      <c r="B2168" s="5" t="s">
        <v>1505</v>
      </c>
      <c r="C2168" s="77" t="s">
        <v>22</v>
      </c>
      <c r="D2168" s="77" t="s">
        <v>1506</v>
      </c>
      <c r="E2168" s="263" t="s">
        <v>110</v>
      </c>
      <c r="F2168" s="263"/>
      <c r="G2168" s="6" t="s">
        <v>25</v>
      </c>
      <c r="H2168" s="7">
        <v>1</v>
      </c>
      <c r="I2168" s="8"/>
      <c r="J2168" s="8">
        <f>SUM(J2169)</f>
        <v>8.9600000000000009</v>
      </c>
    </row>
    <row r="2169" spans="1:10" ht="26.25" thickBot="1" x14ac:dyDescent="0.25">
      <c r="A2169" s="75" t="s">
        <v>38</v>
      </c>
      <c r="B2169" s="14" t="s">
        <v>1513</v>
      </c>
      <c r="C2169" s="75" t="s">
        <v>22</v>
      </c>
      <c r="D2169" s="75" t="s">
        <v>1514</v>
      </c>
      <c r="E2169" s="265" t="s">
        <v>41</v>
      </c>
      <c r="F2169" s="265"/>
      <c r="G2169" s="15" t="s">
        <v>234</v>
      </c>
      <c r="H2169" s="16">
        <v>6.9999999999999999E-6</v>
      </c>
      <c r="I2169" s="17">
        <v>1280474.2</v>
      </c>
      <c r="J2169" s="17">
        <f t="shared" ref="J2169" si="238">TRUNC(H2169*I2169,2)</f>
        <v>8.9600000000000009</v>
      </c>
    </row>
    <row r="2170" spans="1:10" ht="15" thickTop="1" x14ac:dyDescent="0.2">
      <c r="A2170" s="13"/>
      <c r="B2170" s="13"/>
      <c r="C2170" s="13"/>
      <c r="D2170" s="13"/>
      <c r="E2170" s="13"/>
      <c r="F2170" s="13"/>
      <c r="G2170" s="13"/>
      <c r="H2170" s="13"/>
      <c r="I2170" s="13"/>
      <c r="J2170" s="13"/>
    </row>
    <row r="2171" spans="1:10" ht="15" x14ac:dyDescent="0.2">
      <c r="A2171" s="76"/>
      <c r="B2171" s="79" t="s">
        <v>9</v>
      </c>
      <c r="C2171" s="76" t="s">
        <v>10</v>
      </c>
      <c r="D2171" s="76" t="s">
        <v>11</v>
      </c>
      <c r="E2171" s="262" t="s">
        <v>12</v>
      </c>
      <c r="F2171" s="262"/>
      <c r="G2171" s="80" t="s">
        <v>13</v>
      </c>
      <c r="H2171" s="79" t="s">
        <v>14</v>
      </c>
      <c r="I2171" s="79" t="s">
        <v>1550</v>
      </c>
      <c r="J2171" s="79" t="s">
        <v>1551</v>
      </c>
    </row>
    <row r="2172" spans="1:10" ht="25.5" x14ac:dyDescent="0.2">
      <c r="A2172" s="77" t="s">
        <v>15</v>
      </c>
      <c r="B2172" s="5" t="s">
        <v>1509</v>
      </c>
      <c r="C2172" s="77" t="s">
        <v>22</v>
      </c>
      <c r="D2172" s="77" t="s">
        <v>1510</v>
      </c>
      <c r="E2172" s="263" t="s">
        <v>110</v>
      </c>
      <c r="F2172" s="263"/>
      <c r="G2172" s="6" t="s">
        <v>25</v>
      </c>
      <c r="H2172" s="7">
        <v>1</v>
      </c>
      <c r="I2172" s="8"/>
      <c r="J2172" s="8">
        <f>SUM(J2173)</f>
        <v>71.19</v>
      </c>
    </row>
    <row r="2173" spans="1:10" ht="26.25" thickBot="1" x14ac:dyDescent="0.25">
      <c r="A2173" s="75" t="s">
        <v>38</v>
      </c>
      <c r="B2173" s="14" t="s">
        <v>1513</v>
      </c>
      <c r="C2173" s="75" t="s">
        <v>22</v>
      </c>
      <c r="D2173" s="75" t="s">
        <v>1514</v>
      </c>
      <c r="E2173" s="265" t="s">
        <v>41</v>
      </c>
      <c r="F2173" s="265"/>
      <c r="G2173" s="15" t="s">
        <v>234</v>
      </c>
      <c r="H2173" s="16">
        <v>5.5600000000000003E-5</v>
      </c>
      <c r="I2173" s="17">
        <v>1280474.2</v>
      </c>
      <c r="J2173" s="17">
        <f t="shared" ref="J2173" si="239">TRUNC(H2173*I2173,2)</f>
        <v>71.19</v>
      </c>
    </row>
    <row r="2174" spans="1:10" ht="15" thickTop="1" x14ac:dyDescent="0.2">
      <c r="A2174" s="13"/>
      <c r="B2174" s="13"/>
      <c r="C2174" s="13"/>
      <c r="D2174" s="13"/>
      <c r="E2174" s="13"/>
      <c r="F2174" s="13"/>
      <c r="G2174" s="13"/>
      <c r="H2174" s="13"/>
      <c r="I2174" s="13"/>
      <c r="J2174" s="13"/>
    </row>
    <row r="2175" spans="1:10" ht="15" x14ac:dyDescent="0.2">
      <c r="A2175" s="76"/>
      <c r="B2175" s="79" t="s">
        <v>9</v>
      </c>
      <c r="C2175" s="76" t="s">
        <v>10</v>
      </c>
      <c r="D2175" s="76" t="s">
        <v>11</v>
      </c>
      <c r="E2175" s="262" t="s">
        <v>12</v>
      </c>
      <c r="F2175" s="262"/>
      <c r="G2175" s="80" t="s">
        <v>13</v>
      </c>
      <c r="H2175" s="79" t="s">
        <v>14</v>
      </c>
      <c r="I2175" s="79" t="s">
        <v>1550</v>
      </c>
      <c r="J2175" s="79" t="s">
        <v>1551</v>
      </c>
    </row>
    <row r="2176" spans="1:10" ht="25.5" x14ac:dyDescent="0.2">
      <c r="A2176" s="77" t="s">
        <v>15</v>
      </c>
      <c r="B2176" s="5" t="s">
        <v>1511</v>
      </c>
      <c r="C2176" s="77" t="s">
        <v>22</v>
      </c>
      <c r="D2176" s="77" t="s">
        <v>1512</v>
      </c>
      <c r="E2176" s="263" t="s">
        <v>110</v>
      </c>
      <c r="F2176" s="263"/>
      <c r="G2176" s="6" t="s">
        <v>25</v>
      </c>
      <c r="H2176" s="7">
        <v>1</v>
      </c>
      <c r="I2176" s="8"/>
      <c r="J2176" s="8">
        <f>SUM(J2177)</f>
        <v>70.989999999999995</v>
      </c>
    </row>
    <row r="2177" spans="1:10" ht="15" thickBot="1" x14ac:dyDescent="0.25">
      <c r="A2177" s="75" t="s">
        <v>38</v>
      </c>
      <c r="B2177" s="14" t="s">
        <v>1259</v>
      </c>
      <c r="C2177" s="75" t="s">
        <v>22</v>
      </c>
      <c r="D2177" s="75" t="s">
        <v>1260</v>
      </c>
      <c r="E2177" s="265" t="s">
        <v>84</v>
      </c>
      <c r="F2177" s="265"/>
      <c r="G2177" s="15" t="s">
        <v>217</v>
      </c>
      <c r="H2177" s="16">
        <v>10.44</v>
      </c>
      <c r="I2177" s="17">
        <v>6.8</v>
      </c>
      <c r="J2177" s="17">
        <f t="shared" ref="J2177" si="240">TRUNC(H2177*I2177,2)</f>
        <v>70.989999999999995</v>
      </c>
    </row>
    <row r="2178" spans="1:10" ht="15" thickTop="1" x14ac:dyDescent="0.2">
      <c r="A2178" s="13"/>
      <c r="B2178" s="13"/>
      <c r="C2178" s="13"/>
      <c r="D2178" s="13"/>
      <c r="E2178" s="13"/>
      <c r="F2178" s="13"/>
      <c r="G2178" s="13"/>
      <c r="H2178" s="13"/>
      <c r="I2178" s="13"/>
      <c r="J2178" s="13"/>
    </row>
    <row r="2179" spans="1:10" ht="15" x14ac:dyDescent="0.2">
      <c r="A2179" s="76"/>
      <c r="B2179" s="79" t="s">
        <v>9</v>
      </c>
      <c r="C2179" s="76" t="s">
        <v>10</v>
      </c>
      <c r="D2179" s="76" t="s">
        <v>11</v>
      </c>
      <c r="E2179" s="262" t="s">
        <v>12</v>
      </c>
      <c r="F2179" s="262"/>
      <c r="G2179" s="80" t="s">
        <v>13</v>
      </c>
      <c r="H2179" s="79" t="s">
        <v>14</v>
      </c>
      <c r="I2179" s="79" t="s">
        <v>1550</v>
      </c>
      <c r="J2179" s="79" t="s">
        <v>1551</v>
      </c>
    </row>
    <row r="2180" spans="1:10" x14ac:dyDescent="0.2">
      <c r="A2180" s="77" t="s">
        <v>15</v>
      </c>
      <c r="B2180" s="5" t="s">
        <v>1507</v>
      </c>
      <c r="C2180" s="77" t="s">
        <v>22</v>
      </c>
      <c r="D2180" s="77" t="s">
        <v>1508</v>
      </c>
      <c r="E2180" s="263" t="s">
        <v>24</v>
      </c>
      <c r="F2180" s="263"/>
      <c r="G2180" s="6" t="s">
        <v>25</v>
      </c>
      <c r="H2180" s="7">
        <v>1</v>
      </c>
      <c r="I2180" s="8"/>
      <c r="J2180" s="8">
        <f>SUM(J2181:J2188)</f>
        <v>34.68</v>
      </c>
    </row>
    <row r="2181" spans="1:10" ht="25.5" x14ac:dyDescent="0.2">
      <c r="A2181" s="78" t="s">
        <v>20</v>
      </c>
      <c r="B2181" s="9" t="s">
        <v>1167</v>
      </c>
      <c r="C2181" s="78" t="s">
        <v>22</v>
      </c>
      <c r="D2181" s="78" t="s">
        <v>1168</v>
      </c>
      <c r="E2181" s="261" t="s">
        <v>24</v>
      </c>
      <c r="F2181" s="261"/>
      <c r="G2181" s="10" t="s">
        <v>25</v>
      </c>
      <c r="H2181" s="11">
        <v>1</v>
      </c>
      <c r="I2181" s="12">
        <v>0.26</v>
      </c>
      <c r="J2181" s="12">
        <f t="shared" ref="J2181:J2188" si="241">TRUNC(H2181*I2181,2)</f>
        <v>0.26</v>
      </c>
    </row>
    <row r="2182" spans="1:10" x14ac:dyDescent="0.2">
      <c r="A2182" s="75" t="s">
        <v>38</v>
      </c>
      <c r="B2182" s="14" t="s">
        <v>942</v>
      </c>
      <c r="C2182" s="75" t="s">
        <v>22</v>
      </c>
      <c r="D2182" s="75" t="s">
        <v>943</v>
      </c>
      <c r="E2182" s="265" t="s">
        <v>944</v>
      </c>
      <c r="F2182" s="265"/>
      <c r="G2182" s="15" t="s">
        <v>25</v>
      </c>
      <c r="H2182" s="16">
        <v>1</v>
      </c>
      <c r="I2182" s="17">
        <v>3.84</v>
      </c>
      <c r="J2182" s="17">
        <f t="shared" si="241"/>
        <v>3.84</v>
      </c>
    </row>
    <row r="2183" spans="1:10" ht="25.5" x14ac:dyDescent="0.2">
      <c r="A2183" s="75" t="s">
        <v>38</v>
      </c>
      <c r="B2183" s="14" t="s">
        <v>1451</v>
      </c>
      <c r="C2183" s="75" t="s">
        <v>22</v>
      </c>
      <c r="D2183" s="75" t="s">
        <v>1452</v>
      </c>
      <c r="E2183" s="265" t="s">
        <v>41</v>
      </c>
      <c r="F2183" s="265"/>
      <c r="G2183" s="15" t="s">
        <v>25</v>
      </c>
      <c r="H2183" s="16">
        <v>1</v>
      </c>
      <c r="I2183" s="17">
        <v>0.76</v>
      </c>
      <c r="J2183" s="17">
        <f t="shared" si="241"/>
        <v>0.76</v>
      </c>
    </row>
    <row r="2184" spans="1:10" x14ac:dyDescent="0.2">
      <c r="A2184" s="75" t="s">
        <v>38</v>
      </c>
      <c r="B2184" s="14" t="s">
        <v>947</v>
      </c>
      <c r="C2184" s="75" t="s">
        <v>22</v>
      </c>
      <c r="D2184" s="75" t="s">
        <v>948</v>
      </c>
      <c r="E2184" s="265" t="s">
        <v>944</v>
      </c>
      <c r="F2184" s="265"/>
      <c r="G2184" s="15" t="s">
        <v>25</v>
      </c>
      <c r="H2184" s="16">
        <v>1</v>
      </c>
      <c r="I2184" s="17">
        <v>0.81</v>
      </c>
      <c r="J2184" s="17">
        <f t="shared" si="241"/>
        <v>0.81</v>
      </c>
    </row>
    <row r="2185" spans="1:10" ht="25.5" x14ac:dyDescent="0.2">
      <c r="A2185" s="75" t="s">
        <v>38</v>
      </c>
      <c r="B2185" s="14" t="s">
        <v>1453</v>
      </c>
      <c r="C2185" s="75" t="s">
        <v>22</v>
      </c>
      <c r="D2185" s="75" t="s">
        <v>1454</v>
      </c>
      <c r="E2185" s="265" t="s">
        <v>41</v>
      </c>
      <c r="F2185" s="265"/>
      <c r="G2185" s="15" t="s">
        <v>25</v>
      </c>
      <c r="H2185" s="16">
        <v>1</v>
      </c>
      <c r="I2185" s="17">
        <v>0.01</v>
      </c>
      <c r="J2185" s="17">
        <f t="shared" si="241"/>
        <v>0.01</v>
      </c>
    </row>
    <row r="2186" spans="1:10" x14ac:dyDescent="0.2">
      <c r="A2186" s="75" t="s">
        <v>38</v>
      </c>
      <c r="B2186" s="14" t="s">
        <v>1169</v>
      </c>
      <c r="C2186" s="75" t="s">
        <v>22</v>
      </c>
      <c r="D2186" s="75" t="s">
        <v>1170</v>
      </c>
      <c r="E2186" s="265" t="s">
        <v>124</v>
      </c>
      <c r="F2186" s="265"/>
      <c r="G2186" s="15" t="s">
        <v>25</v>
      </c>
      <c r="H2186" s="16">
        <v>1</v>
      </c>
      <c r="I2186" s="17">
        <v>27.75</v>
      </c>
      <c r="J2186" s="17">
        <f t="shared" si="241"/>
        <v>27.75</v>
      </c>
    </row>
    <row r="2187" spans="1:10" x14ac:dyDescent="0.2">
      <c r="A2187" s="75" t="s">
        <v>38</v>
      </c>
      <c r="B2187" s="14" t="s">
        <v>951</v>
      </c>
      <c r="C2187" s="75" t="s">
        <v>22</v>
      </c>
      <c r="D2187" s="75" t="s">
        <v>952</v>
      </c>
      <c r="E2187" s="265" t="s">
        <v>953</v>
      </c>
      <c r="F2187" s="265"/>
      <c r="G2187" s="15" t="s">
        <v>25</v>
      </c>
      <c r="H2187" s="16">
        <v>1</v>
      </c>
      <c r="I2187" s="17">
        <v>0.06</v>
      </c>
      <c r="J2187" s="17">
        <f t="shared" si="241"/>
        <v>0.06</v>
      </c>
    </row>
    <row r="2188" spans="1:10" ht="15" thickBot="1" x14ac:dyDescent="0.25">
      <c r="A2188" s="75" t="s">
        <v>38</v>
      </c>
      <c r="B2188" s="14" t="s">
        <v>954</v>
      </c>
      <c r="C2188" s="75" t="s">
        <v>22</v>
      </c>
      <c r="D2188" s="75" t="s">
        <v>955</v>
      </c>
      <c r="E2188" s="265" t="s">
        <v>592</v>
      </c>
      <c r="F2188" s="265"/>
      <c r="G2188" s="15" t="s">
        <v>25</v>
      </c>
      <c r="H2188" s="16">
        <v>1</v>
      </c>
      <c r="I2188" s="17">
        <v>1.19</v>
      </c>
      <c r="J2188" s="17">
        <f t="shared" si="241"/>
        <v>1.19</v>
      </c>
    </row>
    <row r="2189" spans="1:10" ht="15" thickTop="1" x14ac:dyDescent="0.2">
      <c r="A2189" s="13"/>
      <c r="B2189" s="13"/>
      <c r="C2189" s="13"/>
      <c r="D2189" s="13"/>
      <c r="E2189" s="13"/>
      <c r="F2189" s="13"/>
      <c r="G2189" s="13"/>
      <c r="H2189" s="13"/>
      <c r="I2189" s="13"/>
      <c r="J2189" s="13"/>
    </row>
    <row r="2190" spans="1:10" ht="15" x14ac:dyDescent="0.2">
      <c r="A2190" s="76"/>
      <c r="B2190" s="79" t="s">
        <v>9</v>
      </c>
      <c r="C2190" s="76" t="s">
        <v>10</v>
      </c>
      <c r="D2190" s="76" t="s">
        <v>11</v>
      </c>
      <c r="E2190" s="262" t="s">
        <v>12</v>
      </c>
      <c r="F2190" s="262"/>
      <c r="G2190" s="80" t="s">
        <v>13</v>
      </c>
      <c r="H2190" s="79" t="s">
        <v>14</v>
      </c>
      <c r="I2190" s="79" t="s">
        <v>1550</v>
      </c>
      <c r="J2190" s="79" t="s">
        <v>1551</v>
      </c>
    </row>
    <row r="2191" spans="1:10" ht="25.5" x14ac:dyDescent="0.2">
      <c r="A2191" s="77" t="s">
        <v>15</v>
      </c>
      <c r="B2191" s="5" t="s">
        <v>791</v>
      </c>
      <c r="C2191" s="77" t="s">
        <v>22</v>
      </c>
      <c r="D2191" s="77" t="s">
        <v>792</v>
      </c>
      <c r="E2191" s="263" t="s">
        <v>774</v>
      </c>
      <c r="F2191" s="263"/>
      <c r="G2191" s="6" t="s">
        <v>90</v>
      </c>
      <c r="H2191" s="7">
        <v>1</v>
      </c>
      <c r="I2191" s="8"/>
      <c r="J2191" s="8">
        <f>SUM(J2192:J2195)</f>
        <v>22.36</v>
      </c>
    </row>
    <row r="2192" spans="1:10" ht="25.5" x14ac:dyDescent="0.2">
      <c r="A2192" s="78" t="s">
        <v>20</v>
      </c>
      <c r="B2192" s="9" t="s">
        <v>782</v>
      </c>
      <c r="C2192" s="78" t="s">
        <v>22</v>
      </c>
      <c r="D2192" s="78" t="s">
        <v>783</v>
      </c>
      <c r="E2192" s="261" t="s">
        <v>24</v>
      </c>
      <c r="F2192" s="261"/>
      <c r="G2192" s="10" t="s">
        <v>25</v>
      </c>
      <c r="H2192" s="11">
        <v>0.36899999999999999</v>
      </c>
      <c r="I2192" s="12">
        <v>27.02</v>
      </c>
      <c r="J2192" s="12">
        <f t="shared" ref="J2192:J2195" si="242">TRUNC(H2192*I2192,2)</f>
        <v>9.9700000000000006</v>
      </c>
    </row>
    <row r="2193" spans="1:10" ht="25.5" x14ac:dyDescent="0.2">
      <c r="A2193" s="78" t="s">
        <v>20</v>
      </c>
      <c r="B2193" s="9" t="s">
        <v>824</v>
      </c>
      <c r="C2193" s="78" t="s">
        <v>22</v>
      </c>
      <c r="D2193" s="78" t="s">
        <v>825</v>
      </c>
      <c r="E2193" s="261" t="s">
        <v>24</v>
      </c>
      <c r="F2193" s="261"/>
      <c r="G2193" s="10" t="s">
        <v>25</v>
      </c>
      <c r="H2193" s="11">
        <v>0.36899999999999999</v>
      </c>
      <c r="I2193" s="12">
        <v>19.510000000000002</v>
      </c>
      <c r="J2193" s="12">
        <f t="shared" si="242"/>
        <v>7.19</v>
      </c>
    </row>
    <row r="2194" spans="1:10" x14ac:dyDescent="0.2">
      <c r="A2194" s="75" t="s">
        <v>38</v>
      </c>
      <c r="B2194" s="14" t="s">
        <v>828</v>
      </c>
      <c r="C2194" s="75" t="s">
        <v>22</v>
      </c>
      <c r="D2194" s="75" t="s">
        <v>829</v>
      </c>
      <c r="E2194" s="265" t="s">
        <v>84</v>
      </c>
      <c r="F2194" s="265"/>
      <c r="G2194" s="15" t="s">
        <v>234</v>
      </c>
      <c r="H2194" s="16">
        <v>0.123</v>
      </c>
      <c r="I2194" s="17">
        <v>1.99</v>
      </c>
      <c r="J2194" s="17">
        <f t="shared" si="242"/>
        <v>0.24</v>
      </c>
    </row>
    <row r="2195" spans="1:10" ht="15" thickBot="1" x14ac:dyDescent="0.25">
      <c r="A2195" s="75" t="s">
        <v>38</v>
      </c>
      <c r="B2195" s="14" t="s">
        <v>1515</v>
      </c>
      <c r="C2195" s="75" t="s">
        <v>22</v>
      </c>
      <c r="D2195" s="75" t="s">
        <v>1516</v>
      </c>
      <c r="E2195" s="265" t="s">
        <v>84</v>
      </c>
      <c r="F2195" s="265"/>
      <c r="G2195" s="15" t="s">
        <v>90</v>
      </c>
      <c r="H2195" s="16">
        <v>1.0609999999999999</v>
      </c>
      <c r="I2195" s="17">
        <v>4.68</v>
      </c>
      <c r="J2195" s="17">
        <f t="shared" si="242"/>
        <v>4.96</v>
      </c>
    </row>
    <row r="2196" spans="1:10" ht="15" thickTop="1" x14ac:dyDescent="0.2">
      <c r="A2196" s="13"/>
      <c r="B2196" s="13"/>
      <c r="C2196" s="13"/>
      <c r="D2196" s="13"/>
      <c r="E2196" s="13"/>
      <c r="F2196" s="13"/>
      <c r="G2196" s="13"/>
      <c r="H2196" s="13"/>
      <c r="I2196" s="13"/>
      <c r="J2196" s="13"/>
    </row>
    <row r="2197" spans="1:10" ht="15" x14ac:dyDescent="0.2">
      <c r="A2197" s="76"/>
      <c r="B2197" s="79" t="s">
        <v>9</v>
      </c>
      <c r="C2197" s="76" t="s">
        <v>10</v>
      </c>
      <c r="D2197" s="76" t="s">
        <v>11</v>
      </c>
      <c r="E2197" s="262" t="s">
        <v>12</v>
      </c>
      <c r="F2197" s="262"/>
      <c r="G2197" s="80" t="s">
        <v>13</v>
      </c>
      <c r="H2197" s="79" t="s">
        <v>14</v>
      </c>
      <c r="I2197" s="79" t="s">
        <v>1550</v>
      </c>
      <c r="J2197" s="79" t="s">
        <v>1551</v>
      </c>
    </row>
    <row r="2198" spans="1:10" x14ac:dyDescent="0.2">
      <c r="A2198" s="77" t="s">
        <v>15</v>
      </c>
      <c r="B2198" s="5" t="s">
        <v>1517</v>
      </c>
      <c r="C2198" s="77" t="s">
        <v>48</v>
      </c>
      <c r="D2198" s="77" t="s">
        <v>1518</v>
      </c>
      <c r="E2198" s="263" t="s">
        <v>50</v>
      </c>
      <c r="F2198" s="263"/>
      <c r="G2198" s="6" t="s">
        <v>51</v>
      </c>
      <c r="H2198" s="7">
        <v>1</v>
      </c>
      <c r="I2198" s="8">
        <v>1.03</v>
      </c>
      <c r="J2198" s="8">
        <v>1.03</v>
      </c>
    </row>
    <row r="2199" spans="1:10" ht="15" x14ac:dyDescent="0.2">
      <c r="A2199" s="262" t="s">
        <v>52</v>
      </c>
      <c r="B2199" s="255" t="s">
        <v>9</v>
      </c>
      <c r="C2199" s="262" t="s">
        <v>10</v>
      </c>
      <c r="D2199" s="262" t="s">
        <v>53</v>
      </c>
      <c r="E2199" s="255" t="s">
        <v>54</v>
      </c>
      <c r="F2199" s="264" t="s">
        <v>55</v>
      </c>
      <c r="G2199" s="255"/>
      <c r="H2199" s="264" t="s">
        <v>56</v>
      </c>
      <c r="I2199" s="255"/>
      <c r="J2199" s="255" t="s">
        <v>57</v>
      </c>
    </row>
    <row r="2200" spans="1:10" ht="15" x14ac:dyDescent="0.2">
      <c r="A2200" s="255"/>
      <c r="B2200" s="255"/>
      <c r="C2200" s="255"/>
      <c r="D2200" s="255"/>
      <c r="E2200" s="255"/>
      <c r="F2200" s="79" t="s">
        <v>58</v>
      </c>
      <c r="G2200" s="79" t="s">
        <v>59</v>
      </c>
      <c r="H2200" s="79" t="s">
        <v>58</v>
      </c>
      <c r="I2200" s="79" t="s">
        <v>59</v>
      </c>
      <c r="J2200" s="255"/>
    </row>
    <row r="2201" spans="1:10" x14ac:dyDescent="0.2">
      <c r="A2201" s="75" t="s">
        <v>38</v>
      </c>
      <c r="B2201" s="14" t="s">
        <v>931</v>
      </c>
      <c r="C2201" s="75" t="s">
        <v>48</v>
      </c>
      <c r="D2201" s="75" t="s">
        <v>932</v>
      </c>
      <c r="E2201" s="16">
        <v>1</v>
      </c>
      <c r="F2201" s="17">
        <v>1</v>
      </c>
      <c r="G2201" s="17">
        <v>0</v>
      </c>
      <c r="H2201" s="81">
        <v>252.922</v>
      </c>
      <c r="I2201" s="81">
        <v>75.629400000000004</v>
      </c>
      <c r="J2201" s="81">
        <v>252.922</v>
      </c>
    </row>
    <row r="2202" spans="1:10" x14ac:dyDescent="0.2">
      <c r="A2202" s="256"/>
      <c r="B2202" s="256"/>
      <c r="C2202" s="256"/>
      <c r="D2202" s="256"/>
      <c r="E2202" s="256"/>
      <c r="F2202" s="256"/>
      <c r="G2202" s="256" t="s">
        <v>62</v>
      </c>
      <c r="H2202" s="256"/>
      <c r="I2202" s="256"/>
      <c r="J2202" s="18">
        <v>252.922</v>
      </c>
    </row>
    <row r="2203" spans="1:10" x14ac:dyDescent="0.2">
      <c r="A2203" s="256"/>
      <c r="B2203" s="256"/>
      <c r="C2203" s="256"/>
      <c r="D2203" s="256"/>
      <c r="E2203" s="256"/>
      <c r="F2203" s="256"/>
      <c r="G2203" s="256" t="s">
        <v>63</v>
      </c>
      <c r="H2203" s="256"/>
      <c r="I2203" s="256"/>
      <c r="J2203" s="18">
        <v>252.922</v>
      </c>
    </row>
    <row r="2204" spans="1:10" x14ac:dyDescent="0.2">
      <c r="A2204" s="256"/>
      <c r="B2204" s="256"/>
      <c r="C2204" s="256"/>
      <c r="D2204" s="256"/>
      <c r="E2204" s="256"/>
      <c r="F2204" s="256"/>
      <c r="G2204" s="256" t="s">
        <v>64</v>
      </c>
      <c r="H2204" s="256"/>
      <c r="I2204" s="256"/>
      <c r="J2204" s="18">
        <v>1.43E-2</v>
      </c>
    </row>
    <row r="2205" spans="1:10" x14ac:dyDescent="0.2">
      <c r="A2205" s="256"/>
      <c r="B2205" s="256"/>
      <c r="C2205" s="256"/>
      <c r="D2205" s="256"/>
      <c r="E2205" s="256"/>
      <c r="F2205" s="256"/>
      <c r="G2205" s="256" t="s">
        <v>65</v>
      </c>
      <c r="H2205" s="256"/>
      <c r="I2205" s="256"/>
      <c r="J2205" s="18">
        <v>1.4500000000000001E-2</v>
      </c>
    </row>
    <row r="2206" spans="1:10" x14ac:dyDescent="0.2">
      <c r="A2206" s="256"/>
      <c r="B2206" s="256"/>
      <c r="C2206" s="256"/>
      <c r="D2206" s="256"/>
      <c r="E2206" s="256"/>
      <c r="F2206" s="256"/>
      <c r="G2206" s="256" t="s">
        <v>66</v>
      </c>
      <c r="H2206" s="256"/>
      <c r="I2206" s="256"/>
      <c r="J2206" s="18">
        <v>249</v>
      </c>
    </row>
    <row r="2207" spans="1:10" ht="15" thickBot="1" x14ac:dyDescent="0.25">
      <c r="A2207" s="256"/>
      <c r="B2207" s="256"/>
      <c r="C2207" s="256"/>
      <c r="D2207" s="256"/>
      <c r="E2207" s="256"/>
      <c r="F2207" s="256"/>
      <c r="G2207" s="256" t="s">
        <v>67</v>
      </c>
      <c r="H2207" s="256"/>
      <c r="I2207" s="256"/>
      <c r="J2207" s="18">
        <v>1.0158</v>
      </c>
    </row>
    <row r="2208" spans="1:10" ht="15" thickTop="1" x14ac:dyDescent="0.2">
      <c r="A2208" s="13"/>
      <c r="B2208" s="13"/>
      <c r="C2208" s="13"/>
      <c r="D2208" s="13"/>
      <c r="E2208" s="13"/>
      <c r="F2208" s="13"/>
      <c r="G2208" s="13"/>
      <c r="H2208" s="13"/>
      <c r="I2208" s="13"/>
      <c r="J2208" s="13"/>
    </row>
    <row r="2209" spans="1:10" ht="15" x14ac:dyDescent="0.2">
      <c r="A2209" s="76"/>
      <c r="B2209" s="79" t="s">
        <v>9</v>
      </c>
      <c r="C2209" s="76" t="s">
        <v>10</v>
      </c>
      <c r="D2209" s="76" t="s">
        <v>11</v>
      </c>
      <c r="E2209" s="262" t="s">
        <v>12</v>
      </c>
      <c r="F2209" s="262"/>
      <c r="G2209" s="80" t="s">
        <v>13</v>
      </c>
      <c r="H2209" s="79" t="s">
        <v>14</v>
      </c>
      <c r="I2209" s="79" t="s">
        <v>1550</v>
      </c>
      <c r="J2209" s="79" t="s">
        <v>1551</v>
      </c>
    </row>
    <row r="2210" spans="1:10" ht="25.5" x14ac:dyDescent="0.2">
      <c r="A2210" s="77" t="s">
        <v>15</v>
      </c>
      <c r="B2210" s="5" t="s">
        <v>1519</v>
      </c>
      <c r="C2210" s="77" t="s">
        <v>48</v>
      </c>
      <c r="D2210" s="77" t="s">
        <v>1520</v>
      </c>
      <c r="E2210" s="263" t="s">
        <v>50</v>
      </c>
      <c r="F2210" s="263"/>
      <c r="G2210" s="6" t="s">
        <v>51</v>
      </c>
      <c r="H2210" s="7">
        <v>1</v>
      </c>
      <c r="I2210" s="8">
        <v>0.82</v>
      </c>
      <c r="J2210" s="8">
        <v>0.82</v>
      </c>
    </row>
    <row r="2211" spans="1:10" ht="15" x14ac:dyDescent="0.2">
      <c r="A2211" s="262" t="s">
        <v>52</v>
      </c>
      <c r="B2211" s="255" t="s">
        <v>9</v>
      </c>
      <c r="C2211" s="262" t="s">
        <v>10</v>
      </c>
      <c r="D2211" s="262" t="s">
        <v>53</v>
      </c>
      <c r="E2211" s="255" t="s">
        <v>54</v>
      </c>
      <c r="F2211" s="264" t="s">
        <v>55</v>
      </c>
      <c r="G2211" s="255"/>
      <c r="H2211" s="264" t="s">
        <v>56</v>
      </c>
      <c r="I2211" s="255"/>
      <c r="J2211" s="255" t="s">
        <v>57</v>
      </c>
    </row>
    <row r="2212" spans="1:10" ht="15" x14ac:dyDescent="0.2">
      <c r="A2212" s="255"/>
      <c r="B2212" s="255"/>
      <c r="C2212" s="255"/>
      <c r="D2212" s="255"/>
      <c r="E2212" s="255"/>
      <c r="F2212" s="79" t="s">
        <v>58</v>
      </c>
      <c r="G2212" s="79" t="s">
        <v>59</v>
      </c>
      <c r="H2212" s="79" t="s">
        <v>58</v>
      </c>
      <c r="I2212" s="79" t="s">
        <v>59</v>
      </c>
      <c r="J2212" s="255"/>
    </row>
    <row r="2213" spans="1:10" x14ac:dyDescent="0.2">
      <c r="A2213" s="75" t="s">
        <v>38</v>
      </c>
      <c r="B2213" s="14" t="s">
        <v>931</v>
      </c>
      <c r="C2213" s="75" t="s">
        <v>48</v>
      </c>
      <c r="D2213" s="75" t="s">
        <v>932</v>
      </c>
      <c r="E2213" s="16">
        <v>1</v>
      </c>
      <c r="F2213" s="17">
        <v>1</v>
      </c>
      <c r="G2213" s="17">
        <v>0</v>
      </c>
      <c r="H2213" s="81">
        <v>252.922</v>
      </c>
      <c r="I2213" s="81">
        <v>75.629400000000004</v>
      </c>
      <c r="J2213" s="81">
        <v>252.922</v>
      </c>
    </row>
    <row r="2214" spans="1:10" x14ac:dyDescent="0.2">
      <c r="A2214" s="256"/>
      <c r="B2214" s="256"/>
      <c r="C2214" s="256"/>
      <c r="D2214" s="256"/>
      <c r="E2214" s="256"/>
      <c r="F2214" s="256"/>
      <c r="G2214" s="256" t="s">
        <v>62</v>
      </c>
      <c r="H2214" s="256"/>
      <c r="I2214" s="256"/>
      <c r="J2214" s="18">
        <v>252.922</v>
      </c>
    </row>
    <row r="2215" spans="1:10" x14ac:dyDescent="0.2">
      <c r="A2215" s="256"/>
      <c r="B2215" s="256"/>
      <c r="C2215" s="256"/>
      <c r="D2215" s="256"/>
      <c r="E2215" s="256"/>
      <c r="F2215" s="256"/>
      <c r="G2215" s="256" t="s">
        <v>63</v>
      </c>
      <c r="H2215" s="256"/>
      <c r="I2215" s="256"/>
      <c r="J2215" s="18">
        <v>252.922</v>
      </c>
    </row>
    <row r="2216" spans="1:10" x14ac:dyDescent="0.2">
      <c r="A2216" s="256"/>
      <c r="B2216" s="256"/>
      <c r="C2216" s="256"/>
      <c r="D2216" s="256"/>
      <c r="E2216" s="256"/>
      <c r="F2216" s="256"/>
      <c r="G2216" s="256" t="s">
        <v>64</v>
      </c>
      <c r="H2216" s="256"/>
      <c r="I2216" s="256"/>
      <c r="J2216" s="18">
        <v>1.43E-2</v>
      </c>
    </row>
    <row r="2217" spans="1:10" x14ac:dyDescent="0.2">
      <c r="A2217" s="256"/>
      <c r="B2217" s="256"/>
      <c r="C2217" s="256"/>
      <c r="D2217" s="256"/>
      <c r="E2217" s="256"/>
      <c r="F2217" s="256"/>
      <c r="G2217" s="256" t="s">
        <v>65</v>
      </c>
      <c r="H2217" s="256"/>
      <c r="I2217" s="256"/>
      <c r="J2217" s="18">
        <v>1.1599999999999999E-2</v>
      </c>
    </row>
    <row r="2218" spans="1:10" x14ac:dyDescent="0.2">
      <c r="A2218" s="256"/>
      <c r="B2218" s="256"/>
      <c r="C2218" s="256"/>
      <c r="D2218" s="256"/>
      <c r="E2218" s="256"/>
      <c r="F2218" s="256"/>
      <c r="G2218" s="256" t="s">
        <v>66</v>
      </c>
      <c r="H2218" s="256"/>
      <c r="I2218" s="256"/>
      <c r="J2218" s="18">
        <v>311.25</v>
      </c>
    </row>
    <row r="2219" spans="1:10" ht="15" thickBot="1" x14ac:dyDescent="0.25">
      <c r="A2219" s="256"/>
      <c r="B2219" s="256"/>
      <c r="C2219" s="256"/>
      <c r="D2219" s="256"/>
      <c r="E2219" s="256"/>
      <c r="F2219" s="256"/>
      <c r="G2219" s="256" t="s">
        <v>67</v>
      </c>
      <c r="H2219" s="256"/>
      <c r="I2219" s="256"/>
      <c r="J2219" s="18">
        <v>0.81259999999999999</v>
      </c>
    </row>
    <row r="2220" spans="1:10" ht="15" thickTop="1" x14ac:dyDescent="0.2">
      <c r="A2220" s="13"/>
      <c r="B2220" s="13"/>
      <c r="C2220" s="13"/>
      <c r="D2220" s="13"/>
      <c r="E2220" s="13"/>
      <c r="F2220" s="13"/>
      <c r="G2220" s="13"/>
      <c r="H2220" s="13"/>
      <c r="I2220" s="13"/>
      <c r="J2220" s="13"/>
    </row>
    <row r="2221" spans="1:10" ht="15" x14ac:dyDescent="0.2">
      <c r="A2221" s="76"/>
      <c r="B2221" s="79" t="s">
        <v>9</v>
      </c>
      <c r="C2221" s="76" t="s">
        <v>10</v>
      </c>
      <c r="D2221" s="76" t="s">
        <v>11</v>
      </c>
      <c r="E2221" s="262" t="s">
        <v>12</v>
      </c>
      <c r="F2221" s="262"/>
      <c r="G2221" s="80" t="s">
        <v>13</v>
      </c>
      <c r="H2221" s="79" t="s">
        <v>14</v>
      </c>
      <c r="I2221" s="79" t="s">
        <v>1550</v>
      </c>
      <c r="J2221" s="79" t="s">
        <v>1551</v>
      </c>
    </row>
    <row r="2222" spans="1:10" x14ac:dyDescent="0.2">
      <c r="A2222" s="77" t="s">
        <v>15</v>
      </c>
      <c r="B2222" s="5" t="s">
        <v>1521</v>
      </c>
      <c r="C2222" s="77" t="s">
        <v>48</v>
      </c>
      <c r="D2222" s="77" t="s">
        <v>1522</v>
      </c>
      <c r="E2222" s="263" t="s">
        <v>50</v>
      </c>
      <c r="F2222" s="263"/>
      <c r="G2222" s="6" t="s">
        <v>51</v>
      </c>
      <c r="H2222" s="7">
        <v>1</v>
      </c>
      <c r="I2222" s="8">
        <v>0.68</v>
      </c>
      <c r="J2222" s="8">
        <v>0.68</v>
      </c>
    </row>
    <row r="2223" spans="1:10" ht="15" x14ac:dyDescent="0.2">
      <c r="A2223" s="262" t="s">
        <v>52</v>
      </c>
      <c r="B2223" s="255" t="s">
        <v>9</v>
      </c>
      <c r="C2223" s="262" t="s">
        <v>10</v>
      </c>
      <c r="D2223" s="262" t="s">
        <v>53</v>
      </c>
      <c r="E2223" s="255" t="s">
        <v>54</v>
      </c>
      <c r="F2223" s="264" t="s">
        <v>55</v>
      </c>
      <c r="G2223" s="255"/>
      <c r="H2223" s="264" t="s">
        <v>56</v>
      </c>
      <c r="I2223" s="255"/>
      <c r="J2223" s="255" t="s">
        <v>57</v>
      </c>
    </row>
    <row r="2224" spans="1:10" ht="15" x14ac:dyDescent="0.2">
      <c r="A2224" s="255"/>
      <c r="B2224" s="255"/>
      <c r="C2224" s="255"/>
      <c r="D2224" s="255"/>
      <c r="E2224" s="255"/>
      <c r="F2224" s="79" t="s">
        <v>58</v>
      </c>
      <c r="G2224" s="79" t="s">
        <v>59</v>
      </c>
      <c r="H2224" s="79" t="s">
        <v>58</v>
      </c>
      <c r="I2224" s="79" t="s">
        <v>59</v>
      </c>
      <c r="J2224" s="255"/>
    </row>
    <row r="2225" spans="1:10" x14ac:dyDescent="0.2">
      <c r="A2225" s="75" t="s">
        <v>38</v>
      </c>
      <c r="B2225" s="14" t="s">
        <v>931</v>
      </c>
      <c r="C2225" s="75" t="s">
        <v>48</v>
      </c>
      <c r="D2225" s="75" t="s">
        <v>932</v>
      </c>
      <c r="E2225" s="16">
        <v>1</v>
      </c>
      <c r="F2225" s="17">
        <v>1</v>
      </c>
      <c r="G2225" s="17">
        <v>0</v>
      </c>
      <c r="H2225" s="81">
        <v>252.922</v>
      </c>
      <c r="I2225" s="81">
        <v>75.629400000000004</v>
      </c>
      <c r="J2225" s="81">
        <v>252.922</v>
      </c>
    </row>
    <row r="2226" spans="1:10" x14ac:dyDescent="0.2">
      <c r="A2226" s="256"/>
      <c r="B2226" s="256"/>
      <c r="C2226" s="256"/>
      <c r="D2226" s="256"/>
      <c r="E2226" s="256"/>
      <c r="F2226" s="256"/>
      <c r="G2226" s="256" t="s">
        <v>62</v>
      </c>
      <c r="H2226" s="256"/>
      <c r="I2226" s="256"/>
      <c r="J2226" s="18">
        <v>252.922</v>
      </c>
    </row>
    <row r="2227" spans="1:10" x14ac:dyDescent="0.2">
      <c r="A2227" s="256"/>
      <c r="B2227" s="256"/>
      <c r="C2227" s="256"/>
      <c r="D2227" s="256"/>
      <c r="E2227" s="256"/>
      <c r="F2227" s="256"/>
      <c r="G2227" s="256" t="s">
        <v>63</v>
      </c>
      <c r="H2227" s="256"/>
      <c r="I2227" s="256"/>
      <c r="J2227" s="18">
        <v>252.922</v>
      </c>
    </row>
    <row r="2228" spans="1:10" x14ac:dyDescent="0.2">
      <c r="A2228" s="256"/>
      <c r="B2228" s="256"/>
      <c r="C2228" s="256"/>
      <c r="D2228" s="256"/>
      <c r="E2228" s="256"/>
      <c r="F2228" s="256"/>
      <c r="G2228" s="256" t="s">
        <v>64</v>
      </c>
      <c r="H2228" s="256"/>
      <c r="I2228" s="256"/>
      <c r="J2228" s="18">
        <v>0</v>
      </c>
    </row>
    <row r="2229" spans="1:10" x14ac:dyDescent="0.2">
      <c r="A2229" s="256"/>
      <c r="B2229" s="256"/>
      <c r="C2229" s="256"/>
      <c r="D2229" s="256"/>
      <c r="E2229" s="256"/>
      <c r="F2229" s="256"/>
      <c r="G2229" s="256" t="s">
        <v>65</v>
      </c>
      <c r="H2229" s="256"/>
      <c r="I2229" s="256"/>
      <c r="J2229" s="18">
        <v>0</v>
      </c>
    </row>
    <row r="2230" spans="1:10" x14ac:dyDescent="0.2">
      <c r="A2230" s="256"/>
      <c r="B2230" s="256"/>
      <c r="C2230" s="256"/>
      <c r="D2230" s="256"/>
      <c r="E2230" s="256"/>
      <c r="F2230" s="256"/>
      <c r="G2230" s="256" t="s">
        <v>66</v>
      </c>
      <c r="H2230" s="256"/>
      <c r="I2230" s="256"/>
      <c r="J2230" s="18">
        <v>373.5</v>
      </c>
    </row>
    <row r="2231" spans="1:10" ht="15" thickBot="1" x14ac:dyDescent="0.25">
      <c r="A2231" s="256"/>
      <c r="B2231" s="256"/>
      <c r="C2231" s="256"/>
      <c r="D2231" s="256"/>
      <c r="E2231" s="256"/>
      <c r="F2231" s="256"/>
      <c r="G2231" s="256" t="s">
        <v>67</v>
      </c>
      <c r="H2231" s="256"/>
      <c r="I2231" s="256"/>
      <c r="J2231" s="18">
        <v>0.67720000000000002</v>
      </c>
    </row>
    <row r="2232" spans="1:10" ht="15" thickTop="1" x14ac:dyDescent="0.2">
      <c r="A2232" s="13"/>
      <c r="B2232" s="13"/>
      <c r="C2232" s="13"/>
      <c r="D2232" s="13"/>
      <c r="E2232" s="13"/>
      <c r="F2232" s="13"/>
      <c r="G2232" s="13"/>
      <c r="H2232" s="13"/>
      <c r="I2232" s="13"/>
      <c r="J2232" s="13"/>
    </row>
    <row r="2233" spans="1:10" ht="15" x14ac:dyDescent="0.2">
      <c r="A2233" s="76"/>
      <c r="B2233" s="79" t="s">
        <v>9</v>
      </c>
      <c r="C2233" s="76" t="s">
        <v>10</v>
      </c>
      <c r="D2233" s="76" t="s">
        <v>11</v>
      </c>
      <c r="E2233" s="262" t="s">
        <v>12</v>
      </c>
      <c r="F2233" s="262"/>
      <c r="G2233" s="80" t="s">
        <v>13</v>
      </c>
      <c r="H2233" s="79" t="s">
        <v>14</v>
      </c>
      <c r="I2233" s="79" t="s">
        <v>1550</v>
      </c>
      <c r="J2233" s="79" t="s">
        <v>1551</v>
      </c>
    </row>
    <row r="2234" spans="1:10" x14ac:dyDescent="0.2">
      <c r="A2234" s="77" t="s">
        <v>15</v>
      </c>
      <c r="B2234" s="5" t="s">
        <v>1523</v>
      </c>
      <c r="C2234" s="77" t="s">
        <v>48</v>
      </c>
      <c r="D2234" s="77" t="s">
        <v>1524</v>
      </c>
      <c r="E2234" s="263" t="s">
        <v>50</v>
      </c>
      <c r="F2234" s="263"/>
      <c r="G2234" s="6" t="s">
        <v>51</v>
      </c>
      <c r="H2234" s="7">
        <v>1</v>
      </c>
      <c r="I2234" s="8">
        <v>1.03</v>
      </c>
      <c r="J2234" s="8">
        <v>1.03</v>
      </c>
    </row>
    <row r="2235" spans="1:10" ht="15" x14ac:dyDescent="0.2">
      <c r="A2235" s="262" t="s">
        <v>52</v>
      </c>
      <c r="B2235" s="255" t="s">
        <v>9</v>
      </c>
      <c r="C2235" s="262" t="s">
        <v>10</v>
      </c>
      <c r="D2235" s="262" t="s">
        <v>53</v>
      </c>
      <c r="E2235" s="255" t="s">
        <v>54</v>
      </c>
      <c r="F2235" s="264" t="s">
        <v>55</v>
      </c>
      <c r="G2235" s="255"/>
      <c r="H2235" s="264" t="s">
        <v>56</v>
      </c>
      <c r="I2235" s="255"/>
      <c r="J2235" s="255" t="s">
        <v>57</v>
      </c>
    </row>
    <row r="2236" spans="1:10" ht="15" x14ac:dyDescent="0.2">
      <c r="A2236" s="255"/>
      <c r="B2236" s="255"/>
      <c r="C2236" s="255"/>
      <c r="D2236" s="255"/>
      <c r="E2236" s="255"/>
      <c r="F2236" s="79" t="s">
        <v>58</v>
      </c>
      <c r="G2236" s="79" t="s">
        <v>59</v>
      </c>
      <c r="H2236" s="79" t="s">
        <v>58</v>
      </c>
      <c r="I2236" s="79" t="s">
        <v>59</v>
      </c>
      <c r="J2236" s="255"/>
    </row>
    <row r="2237" spans="1:10" x14ac:dyDescent="0.2">
      <c r="A2237" s="75" t="s">
        <v>38</v>
      </c>
      <c r="B2237" s="14" t="s">
        <v>1181</v>
      </c>
      <c r="C2237" s="75" t="s">
        <v>48</v>
      </c>
      <c r="D2237" s="75" t="s">
        <v>1182</v>
      </c>
      <c r="E2237" s="16">
        <v>1</v>
      </c>
      <c r="F2237" s="17">
        <v>1</v>
      </c>
      <c r="G2237" s="17">
        <v>0</v>
      </c>
      <c r="H2237" s="81">
        <v>251.6891</v>
      </c>
      <c r="I2237" s="81">
        <v>75.114599999999996</v>
      </c>
      <c r="J2237" s="81">
        <v>251.6891</v>
      </c>
    </row>
    <row r="2238" spans="1:10" x14ac:dyDescent="0.2">
      <c r="A2238" s="256"/>
      <c r="B2238" s="256"/>
      <c r="C2238" s="256"/>
      <c r="D2238" s="256"/>
      <c r="E2238" s="256"/>
      <c r="F2238" s="256"/>
      <c r="G2238" s="256" t="s">
        <v>62</v>
      </c>
      <c r="H2238" s="256"/>
      <c r="I2238" s="256"/>
      <c r="J2238" s="18">
        <v>251.6891</v>
      </c>
    </row>
    <row r="2239" spans="1:10" x14ac:dyDescent="0.2">
      <c r="A2239" s="256"/>
      <c r="B2239" s="256"/>
      <c r="C2239" s="256"/>
      <c r="D2239" s="256"/>
      <c r="E2239" s="256"/>
      <c r="F2239" s="256"/>
      <c r="G2239" s="256" t="s">
        <v>63</v>
      </c>
      <c r="H2239" s="256"/>
      <c r="I2239" s="256"/>
      <c r="J2239" s="18">
        <v>251.6891</v>
      </c>
    </row>
    <row r="2240" spans="1:10" x14ac:dyDescent="0.2">
      <c r="A2240" s="256"/>
      <c r="B2240" s="256"/>
      <c r="C2240" s="256"/>
      <c r="D2240" s="256"/>
      <c r="E2240" s="256"/>
      <c r="F2240" s="256"/>
      <c r="G2240" s="256" t="s">
        <v>64</v>
      </c>
      <c r="H2240" s="256"/>
      <c r="I2240" s="256"/>
      <c r="J2240" s="18">
        <v>1.43E-2</v>
      </c>
    </row>
    <row r="2241" spans="1:10" x14ac:dyDescent="0.2">
      <c r="A2241" s="256"/>
      <c r="B2241" s="256"/>
      <c r="C2241" s="256"/>
      <c r="D2241" s="256"/>
      <c r="E2241" s="256"/>
      <c r="F2241" s="256"/>
      <c r="G2241" s="256" t="s">
        <v>65</v>
      </c>
      <c r="H2241" s="256"/>
      <c r="I2241" s="256"/>
      <c r="J2241" s="18">
        <v>1.44E-2</v>
      </c>
    </row>
    <row r="2242" spans="1:10" x14ac:dyDescent="0.2">
      <c r="A2242" s="256"/>
      <c r="B2242" s="256"/>
      <c r="C2242" s="256"/>
      <c r="D2242" s="256"/>
      <c r="E2242" s="256"/>
      <c r="F2242" s="256"/>
      <c r="G2242" s="256" t="s">
        <v>66</v>
      </c>
      <c r="H2242" s="256"/>
      <c r="I2242" s="256"/>
      <c r="J2242" s="18">
        <v>248.59</v>
      </c>
    </row>
    <row r="2243" spans="1:10" ht="15" thickBot="1" x14ac:dyDescent="0.25">
      <c r="A2243" s="256"/>
      <c r="B2243" s="256"/>
      <c r="C2243" s="256"/>
      <c r="D2243" s="256"/>
      <c r="E2243" s="256"/>
      <c r="F2243" s="256"/>
      <c r="G2243" s="256" t="s">
        <v>67</v>
      </c>
      <c r="H2243" s="256"/>
      <c r="I2243" s="256"/>
      <c r="J2243" s="18">
        <v>1.0125</v>
      </c>
    </row>
    <row r="2244" spans="1:10" ht="15" thickTop="1" x14ac:dyDescent="0.2">
      <c r="A2244" s="13"/>
      <c r="B2244" s="13"/>
      <c r="C2244" s="13"/>
      <c r="D2244" s="13"/>
      <c r="E2244" s="13"/>
      <c r="F2244" s="13"/>
      <c r="G2244" s="13"/>
      <c r="H2244" s="13"/>
      <c r="I2244" s="13"/>
      <c r="J2244" s="13"/>
    </row>
    <row r="2245" spans="1:10" ht="15" x14ac:dyDescent="0.2">
      <c r="A2245" s="76"/>
      <c r="B2245" s="79" t="s">
        <v>9</v>
      </c>
      <c r="C2245" s="76" t="s">
        <v>10</v>
      </c>
      <c r="D2245" s="76" t="s">
        <v>11</v>
      </c>
      <c r="E2245" s="262" t="s">
        <v>12</v>
      </c>
      <c r="F2245" s="262"/>
      <c r="G2245" s="80" t="s">
        <v>13</v>
      </c>
      <c r="H2245" s="79" t="s">
        <v>14</v>
      </c>
      <c r="I2245" s="79" t="s">
        <v>1550</v>
      </c>
      <c r="J2245" s="79" t="s">
        <v>1551</v>
      </c>
    </row>
    <row r="2246" spans="1:10" x14ac:dyDescent="0.2">
      <c r="A2246" s="77" t="s">
        <v>15</v>
      </c>
      <c r="B2246" s="5" t="s">
        <v>1525</v>
      </c>
      <c r="C2246" s="77" t="s">
        <v>48</v>
      </c>
      <c r="D2246" s="77" t="s">
        <v>1526</v>
      </c>
      <c r="E2246" s="263" t="s">
        <v>50</v>
      </c>
      <c r="F2246" s="263"/>
      <c r="G2246" s="6" t="s">
        <v>51</v>
      </c>
      <c r="H2246" s="7">
        <v>1</v>
      </c>
      <c r="I2246" s="8">
        <v>0.82</v>
      </c>
      <c r="J2246" s="8">
        <v>0.82</v>
      </c>
    </row>
    <row r="2247" spans="1:10" ht="15" x14ac:dyDescent="0.2">
      <c r="A2247" s="262" t="s">
        <v>52</v>
      </c>
      <c r="B2247" s="255" t="s">
        <v>9</v>
      </c>
      <c r="C2247" s="262" t="s">
        <v>10</v>
      </c>
      <c r="D2247" s="262" t="s">
        <v>53</v>
      </c>
      <c r="E2247" s="255" t="s">
        <v>54</v>
      </c>
      <c r="F2247" s="264" t="s">
        <v>55</v>
      </c>
      <c r="G2247" s="255"/>
      <c r="H2247" s="264" t="s">
        <v>56</v>
      </c>
      <c r="I2247" s="255"/>
      <c r="J2247" s="255" t="s">
        <v>57</v>
      </c>
    </row>
    <row r="2248" spans="1:10" ht="15" x14ac:dyDescent="0.2">
      <c r="A2248" s="255"/>
      <c r="B2248" s="255"/>
      <c r="C2248" s="255"/>
      <c r="D2248" s="255"/>
      <c r="E2248" s="255"/>
      <c r="F2248" s="79" t="s">
        <v>58</v>
      </c>
      <c r="G2248" s="79" t="s">
        <v>59</v>
      </c>
      <c r="H2248" s="79" t="s">
        <v>58</v>
      </c>
      <c r="I2248" s="79" t="s">
        <v>59</v>
      </c>
      <c r="J2248" s="255"/>
    </row>
    <row r="2249" spans="1:10" x14ac:dyDescent="0.2">
      <c r="A2249" s="75" t="s">
        <v>38</v>
      </c>
      <c r="B2249" s="14" t="s">
        <v>1181</v>
      </c>
      <c r="C2249" s="75" t="s">
        <v>48</v>
      </c>
      <c r="D2249" s="75" t="s">
        <v>1182</v>
      </c>
      <c r="E2249" s="16">
        <v>1</v>
      </c>
      <c r="F2249" s="17">
        <v>1</v>
      </c>
      <c r="G2249" s="17">
        <v>0</v>
      </c>
      <c r="H2249" s="81">
        <v>251.6891</v>
      </c>
      <c r="I2249" s="81">
        <v>75.114599999999996</v>
      </c>
      <c r="J2249" s="81">
        <v>251.6891</v>
      </c>
    </row>
    <row r="2250" spans="1:10" x14ac:dyDescent="0.2">
      <c r="A2250" s="256"/>
      <c r="B2250" s="256"/>
      <c r="C2250" s="256"/>
      <c r="D2250" s="256"/>
      <c r="E2250" s="256"/>
      <c r="F2250" s="256"/>
      <c r="G2250" s="256" t="s">
        <v>62</v>
      </c>
      <c r="H2250" s="256"/>
      <c r="I2250" s="256"/>
      <c r="J2250" s="18">
        <v>251.6891</v>
      </c>
    </row>
    <row r="2251" spans="1:10" x14ac:dyDescent="0.2">
      <c r="A2251" s="256"/>
      <c r="B2251" s="256"/>
      <c r="C2251" s="256"/>
      <c r="D2251" s="256"/>
      <c r="E2251" s="256"/>
      <c r="F2251" s="256"/>
      <c r="G2251" s="256" t="s">
        <v>63</v>
      </c>
      <c r="H2251" s="256"/>
      <c r="I2251" s="256"/>
      <c r="J2251" s="18">
        <v>251.6891</v>
      </c>
    </row>
    <row r="2252" spans="1:10" x14ac:dyDescent="0.2">
      <c r="A2252" s="256"/>
      <c r="B2252" s="256"/>
      <c r="C2252" s="256"/>
      <c r="D2252" s="256"/>
      <c r="E2252" s="256"/>
      <c r="F2252" s="256"/>
      <c r="G2252" s="256" t="s">
        <v>64</v>
      </c>
      <c r="H2252" s="256"/>
      <c r="I2252" s="256"/>
      <c r="J2252" s="18">
        <v>1.43E-2</v>
      </c>
    </row>
    <row r="2253" spans="1:10" x14ac:dyDescent="0.2">
      <c r="A2253" s="256"/>
      <c r="B2253" s="256"/>
      <c r="C2253" s="256"/>
      <c r="D2253" s="256"/>
      <c r="E2253" s="256"/>
      <c r="F2253" s="256"/>
      <c r="G2253" s="256" t="s">
        <v>65</v>
      </c>
      <c r="H2253" s="256"/>
      <c r="I2253" s="256"/>
      <c r="J2253" s="18">
        <v>1.15E-2</v>
      </c>
    </row>
    <row r="2254" spans="1:10" x14ac:dyDescent="0.2">
      <c r="A2254" s="256"/>
      <c r="B2254" s="256"/>
      <c r="C2254" s="256"/>
      <c r="D2254" s="256"/>
      <c r="E2254" s="256"/>
      <c r="F2254" s="256"/>
      <c r="G2254" s="256" t="s">
        <v>66</v>
      </c>
      <c r="H2254" s="256"/>
      <c r="I2254" s="256"/>
      <c r="J2254" s="18">
        <v>310.73</v>
      </c>
    </row>
    <row r="2255" spans="1:10" ht="15" thickBot="1" x14ac:dyDescent="0.25">
      <c r="A2255" s="256"/>
      <c r="B2255" s="256"/>
      <c r="C2255" s="256"/>
      <c r="D2255" s="256"/>
      <c r="E2255" s="256"/>
      <c r="F2255" s="256"/>
      <c r="G2255" s="256" t="s">
        <v>67</v>
      </c>
      <c r="H2255" s="256"/>
      <c r="I2255" s="256"/>
      <c r="J2255" s="18">
        <v>0.81</v>
      </c>
    </row>
    <row r="2256" spans="1:10" ht="15" thickTop="1" x14ac:dyDescent="0.2">
      <c r="A2256" s="13"/>
      <c r="B2256" s="13"/>
      <c r="C2256" s="13"/>
      <c r="D2256" s="13"/>
      <c r="E2256" s="13"/>
      <c r="F2256" s="13"/>
      <c r="G2256" s="13"/>
      <c r="H2256" s="13"/>
      <c r="I2256" s="13"/>
      <c r="J2256" s="13"/>
    </row>
    <row r="2257" spans="1:10" ht="15" x14ac:dyDescent="0.2">
      <c r="A2257" s="76"/>
      <c r="B2257" s="79" t="s">
        <v>9</v>
      </c>
      <c r="C2257" s="76" t="s">
        <v>10</v>
      </c>
      <c r="D2257" s="76" t="s">
        <v>11</v>
      </c>
      <c r="E2257" s="262" t="s">
        <v>12</v>
      </c>
      <c r="F2257" s="262"/>
      <c r="G2257" s="80" t="s">
        <v>13</v>
      </c>
      <c r="H2257" s="79" t="s">
        <v>14</v>
      </c>
      <c r="I2257" s="79" t="s">
        <v>1550</v>
      </c>
      <c r="J2257" s="79" t="s">
        <v>1551</v>
      </c>
    </row>
    <row r="2258" spans="1:10" x14ac:dyDescent="0.2">
      <c r="A2258" s="77" t="s">
        <v>15</v>
      </c>
      <c r="B2258" s="5" t="s">
        <v>1527</v>
      </c>
      <c r="C2258" s="77" t="s">
        <v>48</v>
      </c>
      <c r="D2258" s="77" t="s">
        <v>1528</v>
      </c>
      <c r="E2258" s="263" t="s">
        <v>50</v>
      </c>
      <c r="F2258" s="263"/>
      <c r="G2258" s="6" t="s">
        <v>51</v>
      </c>
      <c r="H2258" s="7">
        <v>1</v>
      </c>
      <c r="I2258" s="8">
        <v>0.68</v>
      </c>
      <c r="J2258" s="8">
        <v>0.68</v>
      </c>
    </row>
    <row r="2259" spans="1:10" ht="15" x14ac:dyDescent="0.2">
      <c r="A2259" s="262" t="s">
        <v>52</v>
      </c>
      <c r="B2259" s="255" t="s">
        <v>9</v>
      </c>
      <c r="C2259" s="262" t="s">
        <v>10</v>
      </c>
      <c r="D2259" s="262" t="s">
        <v>53</v>
      </c>
      <c r="E2259" s="255" t="s">
        <v>54</v>
      </c>
      <c r="F2259" s="264" t="s">
        <v>55</v>
      </c>
      <c r="G2259" s="255"/>
      <c r="H2259" s="264" t="s">
        <v>56</v>
      </c>
      <c r="I2259" s="255"/>
      <c r="J2259" s="255" t="s">
        <v>57</v>
      </c>
    </row>
    <row r="2260" spans="1:10" ht="15" x14ac:dyDescent="0.2">
      <c r="A2260" s="255"/>
      <c r="B2260" s="255"/>
      <c r="C2260" s="255"/>
      <c r="D2260" s="255"/>
      <c r="E2260" s="255"/>
      <c r="F2260" s="79" t="s">
        <v>58</v>
      </c>
      <c r="G2260" s="79" t="s">
        <v>59</v>
      </c>
      <c r="H2260" s="79" t="s">
        <v>58</v>
      </c>
      <c r="I2260" s="79" t="s">
        <v>59</v>
      </c>
      <c r="J2260" s="255"/>
    </row>
    <row r="2261" spans="1:10" x14ac:dyDescent="0.2">
      <c r="A2261" s="75" t="s">
        <v>38</v>
      </c>
      <c r="B2261" s="14" t="s">
        <v>1181</v>
      </c>
      <c r="C2261" s="75" t="s">
        <v>48</v>
      </c>
      <c r="D2261" s="75" t="s">
        <v>1182</v>
      </c>
      <c r="E2261" s="16">
        <v>1</v>
      </c>
      <c r="F2261" s="17">
        <v>1</v>
      </c>
      <c r="G2261" s="17">
        <v>0</v>
      </c>
      <c r="H2261" s="81">
        <v>251.6891</v>
      </c>
      <c r="I2261" s="81">
        <v>75.114599999999996</v>
      </c>
      <c r="J2261" s="81">
        <v>251.6891</v>
      </c>
    </row>
    <row r="2262" spans="1:10" x14ac:dyDescent="0.2">
      <c r="A2262" s="256"/>
      <c r="B2262" s="256"/>
      <c r="C2262" s="256"/>
      <c r="D2262" s="256"/>
      <c r="E2262" s="256"/>
      <c r="F2262" s="256"/>
      <c r="G2262" s="256" t="s">
        <v>62</v>
      </c>
      <c r="H2262" s="256"/>
      <c r="I2262" s="256"/>
      <c r="J2262" s="18">
        <v>251.6891</v>
      </c>
    </row>
    <row r="2263" spans="1:10" x14ac:dyDescent="0.2">
      <c r="A2263" s="256"/>
      <c r="B2263" s="256"/>
      <c r="C2263" s="256"/>
      <c r="D2263" s="256"/>
      <c r="E2263" s="256"/>
      <c r="F2263" s="256"/>
      <c r="G2263" s="256" t="s">
        <v>63</v>
      </c>
      <c r="H2263" s="256"/>
      <c r="I2263" s="256"/>
      <c r="J2263" s="18">
        <v>251.6891</v>
      </c>
    </row>
    <row r="2264" spans="1:10" x14ac:dyDescent="0.2">
      <c r="A2264" s="256"/>
      <c r="B2264" s="256"/>
      <c r="C2264" s="256"/>
      <c r="D2264" s="256"/>
      <c r="E2264" s="256"/>
      <c r="F2264" s="256"/>
      <c r="G2264" s="256" t="s">
        <v>64</v>
      </c>
      <c r="H2264" s="256"/>
      <c r="I2264" s="256"/>
      <c r="J2264" s="18">
        <v>0</v>
      </c>
    </row>
    <row r="2265" spans="1:10" x14ac:dyDescent="0.2">
      <c r="A2265" s="256"/>
      <c r="B2265" s="256"/>
      <c r="C2265" s="256"/>
      <c r="D2265" s="256"/>
      <c r="E2265" s="256"/>
      <c r="F2265" s="256"/>
      <c r="G2265" s="256" t="s">
        <v>65</v>
      </c>
      <c r="H2265" s="256"/>
      <c r="I2265" s="256"/>
      <c r="J2265" s="18">
        <v>0</v>
      </c>
    </row>
    <row r="2266" spans="1:10" x14ac:dyDescent="0.2">
      <c r="A2266" s="256"/>
      <c r="B2266" s="256"/>
      <c r="C2266" s="256"/>
      <c r="D2266" s="256"/>
      <c r="E2266" s="256"/>
      <c r="F2266" s="256"/>
      <c r="G2266" s="256" t="s">
        <v>66</v>
      </c>
      <c r="H2266" s="256"/>
      <c r="I2266" s="256"/>
      <c r="J2266" s="18">
        <v>372.88</v>
      </c>
    </row>
    <row r="2267" spans="1:10" ht="15" thickBot="1" x14ac:dyDescent="0.25">
      <c r="A2267" s="256"/>
      <c r="B2267" s="256"/>
      <c r="C2267" s="256"/>
      <c r="D2267" s="256"/>
      <c r="E2267" s="256"/>
      <c r="F2267" s="256"/>
      <c r="G2267" s="256" t="s">
        <v>67</v>
      </c>
      <c r="H2267" s="256"/>
      <c r="I2267" s="256"/>
      <c r="J2267" s="18">
        <v>0.67500000000000004</v>
      </c>
    </row>
    <row r="2268" spans="1:10" ht="15" thickTop="1" x14ac:dyDescent="0.2">
      <c r="A2268" s="13"/>
      <c r="B2268" s="13"/>
      <c r="C2268" s="13"/>
      <c r="D2268" s="13"/>
      <c r="E2268" s="13"/>
      <c r="F2268" s="13"/>
      <c r="G2268" s="13"/>
      <c r="H2268" s="13"/>
      <c r="I2268" s="13"/>
      <c r="J2268" s="13"/>
    </row>
    <row r="2269" spans="1:10" ht="15" x14ac:dyDescent="0.2">
      <c r="A2269" s="76"/>
      <c r="B2269" s="79" t="s">
        <v>9</v>
      </c>
      <c r="C2269" s="76" t="s">
        <v>10</v>
      </c>
      <c r="D2269" s="76" t="s">
        <v>11</v>
      </c>
      <c r="E2269" s="262" t="s">
        <v>12</v>
      </c>
      <c r="F2269" s="262"/>
      <c r="G2269" s="80" t="s">
        <v>13</v>
      </c>
      <c r="H2269" s="79" t="s">
        <v>14</v>
      </c>
      <c r="I2269" s="79" t="s">
        <v>1550</v>
      </c>
      <c r="J2269" s="79" t="s">
        <v>1551</v>
      </c>
    </row>
    <row r="2270" spans="1:10" x14ac:dyDescent="0.2">
      <c r="A2270" s="77" t="s">
        <v>15</v>
      </c>
      <c r="B2270" s="5" t="s">
        <v>30</v>
      </c>
      <c r="C2270" s="77" t="s">
        <v>22</v>
      </c>
      <c r="D2270" s="77" t="s">
        <v>31</v>
      </c>
      <c r="E2270" s="263" t="s">
        <v>24</v>
      </c>
      <c r="F2270" s="263"/>
      <c r="G2270" s="6" t="s">
        <v>25</v>
      </c>
      <c r="H2270" s="7">
        <v>1</v>
      </c>
      <c r="I2270" s="8"/>
      <c r="J2270" s="8">
        <f>SUM(J2271:J2276)</f>
        <v>38.090000000000003</v>
      </c>
    </row>
    <row r="2271" spans="1:10" ht="25.5" x14ac:dyDescent="0.2">
      <c r="A2271" s="78" t="s">
        <v>20</v>
      </c>
      <c r="B2271" s="9" t="s">
        <v>1171</v>
      </c>
      <c r="C2271" s="78" t="s">
        <v>22</v>
      </c>
      <c r="D2271" s="78" t="s">
        <v>1172</v>
      </c>
      <c r="E2271" s="261" t="s">
        <v>24</v>
      </c>
      <c r="F2271" s="261"/>
      <c r="G2271" s="10" t="s">
        <v>25</v>
      </c>
      <c r="H2271" s="11">
        <v>1</v>
      </c>
      <c r="I2271" s="12">
        <v>0.24</v>
      </c>
      <c r="J2271" s="12">
        <f t="shared" ref="J2271:J2276" si="243">TRUNC(H2271*I2271,2)</f>
        <v>0.24</v>
      </c>
    </row>
    <row r="2272" spans="1:10" ht="25.5" x14ac:dyDescent="0.2">
      <c r="A2272" s="75" t="s">
        <v>38</v>
      </c>
      <c r="B2272" s="14" t="s">
        <v>1016</v>
      </c>
      <c r="C2272" s="75" t="s">
        <v>22</v>
      </c>
      <c r="D2272" s="75" t="s">
        <v>1017</v>
      </c>
      <c r="E2272" s="265" t="s">
        <v>41</v>
      </c>
      <c r="F2272" s="265"/>
      <c r="G2272" s="15" t="s">
        <v>25</v>
      </c>
      <c r="H2272" s="16">
        <v>1</v>
      </c>
      <c r="I2272" s="17">
        <v>0.69</v>
      </c>
      <c r="J2272" s="17">
        <f t="shared" si="243"/>
        <v>0.69</v>
      </c>
    </row>
    <row r="2273" spans="1:10" x14ac:dyDescent="0.2">
      <c r="A2273" s="75" t="s">
        <v>38</v>
      </c>
      <c r="B2273" s="14" t="s">
        <v>947</v>
      </c>
      <c r="C2273" s="75" t="s">
        <v>22</v>
      </c>
      <c r="D2273" s="75" t="s">
        <v>948</v>
      </c>
      <c r="E2273" s="265" t="s">
        <v>944</v>
      </c>
      <c r="F2273" s="265"/>
      <c r="G2273" s="15" t="s">
        <v>25</v>
      </c>
      <c r="H2273" s="16">
        <v>1</v>
      </c>
      <c r="I2273" s="17">
        <v>0.81</v>
      </c>
      <c r="J2273" s="17">
        <f t="shared" si="243"/>
        <v>0.81</v>
      </c>
    </row>
    <row r="2274" spans="1:10" ht="25.5" x14ac:dyDescent="0.2">
      <c r="A2274" s="75" t="s">
        <v>38</v>
      </c>
      <c r="B2274" s="14" t="s">
        <v>1018</v>
      </c>
      <c r="C2274" s="75" t="s">
        <v>22</v>
      </c>
      <c r="D2274" s="75" t="s">
        <v>1019</v>
      </c>
      <c r="E2274" s="265" t="s">
        <v>41</v>
      </c>
      <c r="F2274" s="265"/>
      <c r="G2274" s="15" t="s">
        <v>25</v>
      </c>
      <c r="H2274" s="16">
        <v>1</v>
      </c>
      <c r="I2274" s="17">
        <v>0.05</v>
      </c>
      <c r="J2274" s="17">
        <f t="shared" si="243"/>
        <v>0.05</v>
      </c>
    </row>
    <row r="2275" spans="1:10" x14ac:dyDescent="0.2">
      <c r="A2275" s="75" t="s">
        <v>38</v>
      </c>
      <c r="B2275" s="14" t="s">
        <v>951</v>
      </c>
      <c r="C2275" s="75" t="s">
        <v>22</v>
      </c>
      <c r="D2275" s="75" t="s">
        <v>952</v>
      </c>
      <c r="E2275" s="265" t="s">
        <v>953</v>
      </c>
      <c r="F2275" s="265"/>
      <c r="G2275" s="15" t="s">
        <v>25</v>
      </c>
      <c r="H2275" s="16">
        <v>1</v>
      </c>
      <c r="I2275" s="17">
        <v>0.06</v>
      </c>
      <c r="J2275" s="17">
        <f t="shared" si="243"/>
        <v>0.06</v>
      </c>
    </row>
    <row r="2276" spans="1:10" ht="15" thickBot="1" x14ac:dyDescent="0.25">
      <c r="A2276" s="75" t="s">
        <v>38</v>
      </c>
      <c r="B2276" s="14" t="s">
        <v>1173</v>
      </c>
      <c r="C2276" s="75" t="s">
        <v>22</v>
      </c>
      <c r="D2276" s="75" t="s">
        <v>1174</v>
      </c>
      <c r="E2276" s="265" t="s">
        <v>124</v>
      </c>
      <c r="F2276" s="265"/>
      <c r="G2276" s="15" t="s">
        <v>25</v>
      </c>
      <c r="H2276" s="16">
        <v>1</v>
      </c>
      <c r="I2276" s="17">
        <v>36.24</v>
      </c>
      <c r="J2276" s="17">
        <f t="shared" si="243"/>
        <v>36.24</v>
      </c>
    </row>
    <row r="2277" spans="1:10" ht="15" thickTop="1" x14ac:dyDescent="0.2">
      <c r="A2277" s="13"/>
      <c r="B2277" s="13"/>
      <c r="C2277" s="13"/>
      <c r="D2277" s="13"/>
      <c r="E2277" s="13"/>
      <c r="F2277" s="13"/>
      <c r="G2277" s="13"/>
      <c r="H2277" s="13"/>
      <c r="I2277" s="13"/>
      <c r="J2277" s="13"/>
    </row>
    <row r="2278" spans="1:10" ht="15" x14ac:dyDescent="0.2">
      <c r="A2278" s="76"/>
      <c r="B2278" s="79" t="s">
        <v>9</v>
      </c>
      <c r="C2278" s="76" t="s">
        <v>10</v>
      </c>
      <c r="D2278" s="76" t="s">
        <v>11</v>
      </c>
      <c r="E2278" s="262" t="s">
        <v>12</v>
      </c>
      <c r="F2278" s="262"/>
      <c r="G2278" s="80" t="s">
        <v>13</v>
      </c>
      <c r="H2278" s="79" t="s">
        <v>14</v>
      </c>
      <c r="I2278" s="79" t="s">
        <v>1550</v>
      </c>
      <c r="J2278" s="79" t="s">
        <v>1551</v>
      </c>
    </row>
    <row r="2279" spans="1:10" ht="25.5" x14ac:dyDescent="0.2">
      <c r="A2279" s="77" t="s">
        <v>15</v>
      </c>
      <c r="B2279" s="5" t="s">
        <v>817</v>
      </c>
      <c r="C2279" s="77" t="s">
        <v>22</v>
      </c>
      <c r="D2279" s="77" t="s">
        <v>818</v>
      </c>
      <c r="E2279" s="263" t="s">
        <v>774</v>
      </c>
      <c r="F2279" s="263"/>
      <c r="G2279" s="6" t="s">
        <v>234</v>
      </c>
      <c r="H2279" s="7">
        <v>1</v>
      </c>
      <c r="I2279" s="8"/>
      <c r="J2279" s="8">
        <f>SUM(J2280:J2285)</f>
        <v>259.93</v>
      </c>
    </row>
    <row r="2280" spans="1:10" ht="25.5" x14ac:dyDescent="0.2">
      <c r="A2280" s="78" t="s">
        <v>20</v>
      </c>
      <c r="B2280" s="9" t="s">
        <v>782</v>
      </c>
      <c r="C2280" s="78" t="s">
        <v>22</v>
      </c>
      <c r="D2280" s="78" t="s">
        <v>783</v>
      </c>
      <c r="E2280" s="261" t="s">
        <v>24</v>
      </c>
      <c r="F2280" s="261"/>
      <c r="G2280" s="10" t="s">
        <v>25</v>
      </c>
      <c r="H2280" s="11">
        <v>0.49680000000000002</v>
      </c>
      <c r="I2280" s="12">
        <v>27.02</v>
      </c>
      <c r="J2280" s="12">
        <f t="shared" ref="J2280:J2285" si="244">TRUNC(H2280*I2280,2)</f>
        <v>13.42</v>
      </c>
    </row>
    <row r="2281" spans="1:10" ht="25.5" x14ac:dyDescent="0.2">
      <c r="A2281" s="78" t="s">
        <v>20</v>
      </c>
      <c r="B2281" s="9" t="s">
        <v>74</v>
      </c>
      <c r="C2281" s="78" t="s">
        <v>22</v>
      </c>
      <c r="D2281" s="78" t="s">
        <v>75</v>
      </c>
      <c r="E2281" s="261" t="s">
        <v>24</v>
      </c>
      <c r="F2281" s="261"/>
      <c r="G2281" s="10" t="s">
        <v>25</v>
      </c>
      <c r="H2281" s="11">
        <v>0.34949999999999998</v>
      </c>
      <c r="I2281" s="12">
        <v>19.920000000000002</v>
      </c>
      <c r="J2281" s="12">
        <f t="shared" si="244"/>
        <v>6.96</v>
      </c>
    </row>
    <row r="2282" spans="1:10" ht="25.5" x14ac:dyDescent="0.2">
      <c r="A2282" s="75" t="s">
        <v>38</v>
      </c>
      <c r="B2282" s="14" t="s">
        <v>1529</v>
      </c>
      <c r="C2282" s="75" t="s">
        <v>22</v>
      </c>
      <c r="D2282" s="75" t="s">
        <v>1530</v>
      </c>
      <c r="E2282" s="265" t="s">
        <v>84</v>
      </c>
      <c r="F2282" s="265"/>
      <c r="G2282" s="15" t="s">
        <v>234</v>
      </c>
      <c r="H2282" s="16">
        <v>1</v>
      </c>
      <c r="I2282" s="17">
        <v>9.36</v>
      </c>
      <c r="J2282" s="17">
        <f t="shared" si="244"/>
        <v>9.36</v>
      </c>
    </row>
    <row r="2283" spans="1:10" ht="25.5" x14ac:dyDescent="0.2">
      <c r="A2283" s="75" t="s">
        <v>38</v>
      </c>
      <c r="B2283" s="14" t="s">
        <v>1531</v>
      </c>
      <c r="C2283" s="75" t="s">
        <v>22</v>
      </c>
      <c r="D2283" s="75" t="s">
        <v>1532</v>
      </c>
      <c r="E2283" s="265" t="s">
        <v>84</v>
      </c>
      <c r="F2283" s="265"/>
      <c r="G2283" s="15" t="s">
        <v>234</v>
      </c>
      <c r="H2283" s="16">
        <v>1</v>
      </c>
      <c r="I2283" s="17">
        <v>162.80000000000001</v>
      </c>
      <c r="J2283" s="17">
        <f t="shared" si="244"/>
        <v>162.80000000000001</v>
      </c>
    </row>
    <row r="2284" spans="1:10" ht="38.25" x14ac:dyDescent="0.2">
      <c r="A2284" s="75" t="s">
        <v>38</v>
      </c>
      <c r="B2284" s="14" t="s">
        <v>1533</v>
      </c>
      <c r="C2284" s="75" t="s">
        <v>22</v>
      </c>
      <c r="D2284" s="75" t="s">
        <v>1534</v>
      </c>
      <c r="E2284" s="265" t="s">
        <v>84</v>
      </c>
      <c r="F2284" s="265"/>
      <c r="G2284" s="15" t="s">
        <v>234</v>
      </c>
      <c r="H2284" s="16">
        <v>2</v>
      </c>
      <c r="I2284" s="17">
        <v>29.61</v>
      </c>
      <c r="J2284" s="17">
        <f t="shared" si="244"/>
        <v>59.22</v>
      </c>
    </row>
    <row r="2285" spans="1:10" ht="15" thickBot="1" x14ac:dyDescent="0.25">
      <c r="A2285" s="75" t="s">
        <v>38</v>
      </c>
      <c r="B2285" s="14" t="s">
        <v>1047</v>
      </c>
      <c r="C2285" s="75" t="s">
        <v>22</v>
      </c>
      <c r="D2285" s="75" t="s">
        <v>1048</v>
      </c>
      <c r="E2285" s="265" t="s">
        <v>84</v>
      </c>
      <c r="F2285" s="265"/>
      <c r="G2285" s="15" t="s">
        <v>85</v>
      </c>
      <c r="H2285" s="16">
        <v>8.8099999999999998E-2</v>
      </c>
      <c r="I2285" s="17">
        <v>92.75</v>
      </c>
      <c r="J2285" s="17">
        <f t="shared" si="244"/>
        <v>8.17</v>
      </c>
    </row>
    <row r="2286" spans="1:10" ht="15" thickTop="1" x14ac:dyDescent="0.2">
      <c r="A2286" s="13"/>
      <c r="B2286" s="13"/>
      <c r="C2286" s="13"/>
      <c r="D2286" s="13"/>
      <c r="E2286" s="13"/>
      <c r="F2286" s="13"/>
      <c r="G2286" s="13"/>
      <c r="H2286" s="13"/>
      <c r="I2286" s="13"/>
      <c r="J2286" s="13"/>
    </row>
    <row r="2287" spans="1:10" ht="15" x14ac:dyDescent="0.2">
      <c r="A2287" s="76"/>
      <c r="B2287" s="79" t="s">
        <v>9</v>
      </c>
      <c r="C2287" s="76" t="s">
        <v>10</v>
      </c>
      <c r="D2287" s="76" t="s">
        <v>11</v>
      </c>
      <c r="E2287" s="262" t="s">
        <v>12</v>
      </c>
      <c r="F2287" s="262"/>
      <c r="G2287" s="80" t="s">
        <v>13</v>
      </c>
      <c r="H2287" s="79" t="s">
        <v>14</v>
      </c>
      <c r="I2287" s="79" t="s">
        <v>1550</v>
      </c>
      <c r="J2287" s="79" t="s">
        <v>1551</v>
      </c>
    </row>
    <row r="2288" spans="1:10" ht="25.5" x14ac:dyDescent="0.2">
      <c r="A2288" s="77" t="s">
        <v>15</v>
      </c>
      <c r="B2288" s="5" t="s">
        <v>777</v>
      </c>
      <c r="C2288" s="77" t="s">
        <v>22</v>
      </c>
      <c r="D2288" s="77" t="s">
        <v>778</v>
      </c>
      <c r="E2288" s="263" t="s">
        <v>774</v>
      </c>
      <c r="F2288" s="263"/>
      <c r="G2288" s="6" t="s">
        <v>234</v>
      </c>
      <c r="H2288" s="7">
        <v>1</v>
      </c>
      <c r="I2288" s="8"/>
      <c r="J2288" s="8">
        <f>SUM(J2289:J2294)</f>
        <v>410.83</v>
      </c>
    </row>
    <row r="2289" spans="1:10" ht="25.5" x14ac:dyDescent="0.2">
      <c r="A2289" s="78" t="s">
        <v>20</v>
      </c>
      <c r="B2289" s="9" t="s">
        <v>782</v>
      </c>
      <c r="C2289" s="78" t="s">
        <v>22</v>
      </c>
      <c r="D2289" s="78" t="s">
        <v>783</v>
      </c>
      <c r="E2289" s="261" t="s">
        <v>24</v>
      </c>
      <c r="F2289" s="261"/>
      <c r="G2289" s="10" t="s">
        <v>25</v>
      </c>
      <c r="H2289" s="11">
        <v>0.77910000000000001</v>
      </c>
      <c r="I2289" s="12">
        <v>27.02</v>
      </c>
      <c r="J2289" s="12">
        <f t="shared" ref="J2289:J2294" si="245">TRUNC(H2289*I2289,2)</f>
        <v>21.05</v>
      </c>
    </row>
    <row r="2290" spans="1:10" ht="25.5" x14ac:dyDescent="0.2">
      <c r="A2290" s="78" t="s">
        <v>20</v>
      </c>
      <c r="B2290" s="9" t="s">
        <v>74</v>
      </c>
      <c r="C2290" s="78" t="s">
        <v>22</v>
      </c>
      <c r="D2290" s="78" t="s">
        <v>75</v>
      </c>
      <c r="E2290" s="261" t="s">
        <v>24</v>
      </c>
      <c r="F2290" s="261"/>
      <c r="G2290" s="10" t="s">
        <v>25</v>
      </c>
      <c r="H2290" s="11">
        <v>0.43840000000000001</v>
      </c>
      <c r="I2290" s="12">
        <v>19.920000000000002</v>
      </c>
      <c r="J2290" s="12">
        <f t="shared" si="245"/>
        <v>8.73</v>
      </c>
    </row>
    <row r="2291" spans="1:10" ht="25.5" x14ac:dyDescent="0.2">
      <c r="A2291" s="75" t="s">
        <v>38</v>
      </c>
      <c r="B2291" s="14" t="s">
        <v>1529</v>
      </c>
      <c r="C2291" s="75" t="s">
        <v>22</v>
      </c>
      <c r="D2291" s="75" t="s">
        <v>1530</v>
      </c>
      <c r="E2291" s="265" t="s">
        <v>84</v>
      </c>
      <c r="F2291" s="265"/>
      <c r="G2291" s="15" t="s">
        <v>234</v>
      </c>
      <c r="H2291" s="16">
        <v>1</v>
      </c>
      <c r="I2291" s="17">
        <v>9.36</v>
      </c>
      <c r="J2291" s="17">
        <f t="shared" si="245"/>
        <v>9.36</v>
      </c>
    </row>
    <row r="2292" spans="1:10" ht="25.5" x14ac:dyDescent="0.2">
      <c r="A2292" s="75" t="s">
        <v>38</v>
      </c>
      <c r="B2292" s="14" t="s">
        <v>1535</v>
      </c>
      <c r="C2292" s="75" t="s">
        <v>22</v>
      </c>
      <c r="D2292" s="75" t="s">
        <v>1536</v>
      </c>
      <c r="E2292" s="265" t="s">
        <v>84</v>
      </c>
      <c r="F2292" s="265"/>
      <c r="G2292" s="15" t="s">
        <v>234</v>
      </c>
      <c r="H2292" s="16">
        <v>1</v>
      </c>
      <c r="I2292" s="17">
        <v>304.3</v>
      </c>
      <c r="J2292" s="17">
        <f t="shared" si="245"/>
        <v>304.3</v>
      </c>
    </row>
    <row r="2293" spans="1:10" ht="38.25" x14ac:dyDescent="0.2">
      <c r="A2293" s="75" t="s">
        <v>38</v>
      </c>
      <c r="B2293" s="14" t="s">
        <v>1533</v>
      </c>
      <c r="C2293" s="75" t="s">
        <v>22</v>
      </c>
      <c r="D2293" s="75" t="s">
        <v>1534</v>
      </c>
      <c r="E2293" s="265" t="s">
        <v>84</v>
      </c>
      <c r="F2293" s="265"/>
      <c r="G2293" s="15" t="s">
        <v>234</v>
      </c>
      <c r="H2293" s="16">
        <v>2</v>
      </c>
      <c r="I2293" s="17">
        <v>29.61</v>
      </c>
      <c r="J2293" s="17">
        <f t="shared" si="245"/>
        <v>59.22</v>
      </c>
    </row>
    <row r="2294" spans="1:10" ht="15" thickBot="1" x14ac:dyDescent="0.25">
      <c r="A2294" s="75" t="s">
        <v>38</v>
      </c>
      <c r="B2294" s="14" t="s">
        <v>1047</v>
      </c>
      <c r="C2294" s="75" t="s">
        <v>22</v>
      </c>
      <c r="D2294" s="75" t="s">
        <v>1048</v>
      </c>
      <c r="E2294" s="265" t="s">
        <v>84</v>
      </c>
      <c r="F2294" s="265"/>
      <c r="G2294" s="15" t="s">
        <v>85</v>
      </c>
      <c r="H2294" s="16">
        <v>8.8099999999999998E-2</v>
      </c>
      <c r="I2294" s="17">
        <v>92.75</v>
      </c>
      <c r="J2294" s="17">
        <f t="shared" si="245"/>
        <v>8.17</v>
      </c>
    </row>
    <row r="2295" spans="1:10" ht="15" thickTop="1" x14ac:dyDescent="0.2">
      <c r="A2295" s="13"/>
      <c r="B2295" s="13"/>
      <c r="C2295" s="13"/>
      <c r="D2295" s="13"/>
      <c r="E2295" s="13"/>
      <c r="F2295" s="13"/>
      <c r="G2295" s="13"/>
      <c r="H2295" s="13"/>
      <c r="I2295" s="13"/>
      <c r="J2295" s="13"/>
    </row>
    <row r="2296" spans="1:10" ht="15" x14ac:dyDescent="0.2">
      <c r="A2296" s="76"/>
      <c r="B2296" s="79" t="s">
        <v>9</v>
      </c>
      <c r="C2296" s="76" t="s">
        <v>10</v>
      </c>
      <c r="D2296" s="76" t="s">
        <v>11</v>
      </c>
      <c r="E2296" s="262" t="s">
        <v>12</v>
      </c>
      <c r="F2296" s="262"/>
      <c r="G2296" s="80" t="s">
        <v>13</v>
      </c>
      <c r="H2296" s="79" t="s">
        <v>14</v>
      </c>
      <c r="I2296" s="79" t="s">
        <v>1550</v>
      </c>
      <c r="J2296" s="79" t="s">
        <v>1551</v>
      </c>
    </row>
    <row r="2297" spans="1:10" ht="25.5" x14ac:dyDescent="0.2">
      <c r="A2297" s="77" t="s">
        <v>15</v>
      </c>
      <c r="B2297" s="5" t="s">
        <v>255</v>
      </c>
      <c r="C2297" s="77" t="s">
        <v>22</v>
      </c>
      <c r="D2297" s="77" t="s">
        <v>256</v>
      </c>
      <c r="E2297" s="263" t="s">
        <v>110</v>
      </c>
      <c r="F2297" s="263"/>
      <c r="G2297" s="6" t="s">
        <v>114</v>
      </c>
      <c r="H2297" s="7">
        <v>1</v>
      </c>
      <c r="I2297" s="8"/>
      <c r="J2297" s="8">
        <f>SUM(J2298:J2299)</f>
        <v>0.53</v>
      </c>
    </row>
    <row r="2298" spans="1:10" ht="25.5" x14ac:dyDescent="0.2">
      <c r="A2298" s="78" t="s">
        <v>20</v>
      </c>
      <c r="B2298" s="9" t="s">
        <v>1537</v>
      </c>
      <c r="C2298" s="78" t="s">
        <v>22</v>
      </c>
      <c r="D2298" s="78" t="s">
        <v>1538</v>
      </c>
      <c r="E2298" s="261" t="s">
        <v>110</v>
      </c>
      <c r="F2298" s="261"/>
      <c r="G2298" s="10" t="s">
        <v>25</v>
      </c>
      <c r="H2298" s="11">
        <v>1</v>
      </c>
      <c r="I2298" s="12">
        <v>0.48</v>
      </c>
      <c r="J2298" s="12">
        <f t="shared" ref="J2298:J2299" si="246">TRUNC(H2298*I2298,2)</f>
        <v>0.48</v>
      </c>
    </row>
    <row r="2299" spans="1:10" ht="26.25" thickBot="1" x14ac:dyDescent="0.25">
      <c r="A2299" s="78" t="s">
        <v>20</v>
      </c>
      <c r="B2299" s="9" t="s">
        <v>1539</v>
      </c>
      <c r="C2299" s="78" t="s">
        <v>22</v>
      </c>
      <c r="D2299" s="78" t="s">
        <v>1540</v>
      </c>
      <c r="E2299" s="261" t="s">
        <v>110</v>
      </c>
      <c r="F2299" s="261"/>
      <c r="G2299" s="10" t="s">
        <v>25</v>
      </c>
      <c r="H2299" s="11">
        <v>1</v>
      </c>
      <c r="I2299" s="12">
        <v>0.05</v>
      </c>
      <c r="J2299" s="12">
        <f t="shared" si="246"/>
        <v>0.05</v>
      </c>
    </row>
    <row r="2300" spans="1:10" ht="15" thickTop="1" x14ac:dyDescent="0.2">
      <c r="A2300" s="13"/>
      <c r="B2300" s="13"/>
      <c r="C2300" s="13"/>
      <c r="D2300" s="13"/>
      <c r="E2300" s="13"/>
      <c r="F2300" s="13"/>
      <c r="G2300" s="13"/>
      <c r="H2300" s="13"/>
      <c r="I2300" s="13"/>
      <c r="J2300" s="13"/>
    </row>
    <row r="2301" spans="1:10" ht="15" x14ac:dyDescent="0.2">
      <c r="A2301" s="76"/>
      <c r="B2301" s="79" t="s">
        <v>9</v>
      </c>
      <c r="C2301" s="76" t="s">
        <v>10</v>
      </c>
      <c r="D2301" s="76" t="s">
        <v>11</v>
      </c>
      <c r="E2301" s="262" t="s">
        <v>12</v>
      </c>
      <c r="F2301" s="262"/>
      <c r="G2301" s="80" t="s">
        <v>13</v>
      </c>
      <c r="H2301" s="79" t="s">
        <v>14</v>
      </c>
      <c r="I2301" s="79" t="s">
        <v>1550</v>
      </c>
      <c r="J2301" s="79" t="s">
        <v>1551</v>
      </c>
    </row>
    <row r="2302" spans="1:10" ht="25.5" x14ac:dyDescent="0.2">
      <c r="A2302" s="77" t="s">
        <v>15</v>
      </c>
      <c r="B2302" s="5" t="s">
        <v>253</v>
      </c>
      <c r="C2302" s="77" t="s">
        <v>22</v>
      </c>
      <c r="D2302" s="77" t="s">
        <v>254</v>
      </c>
      <c r="E2302" s="263" t="s">
        <v>110</v>
      </c>
      <c r="F2302" s="263"/>
      <c r="G2302" s="6" t="s">
        <v>111</v>
      </c>
      <c r="H2302" s="7">
        <v>1</v>
      </c>
      <c r="I2302" s="8"/>
      <c r="J2302" s="8">
        <f>SUM(J2303:J2306)</f>
        <v>1.36</v>
      </c>
    </row>
    <row r="2303" spans="1:10" ht="25.5" x14ac:dyDescent="0.2">
      <c r="A2303" s="78" t="s">
        <v>20</v>
      </c>
      <c r="B2303" s="9" t="s">
        <v>1537</v>
      </c>
      <c r="C2303" s="78" t="s">
        <v>22</v>
      </c>
      <c r="D2303" s="78" t="s">
        <v>1538</v>
      </c>
      <c r="E2303" s="261" t="s">
        <v>110</v>
      </c>
      <c r="F2303" s="261"/>
      <c r="G2303" s="10" t="s">
        <v>25</v>
      </c>
      <c r="H2303" s="11">
        <v>1</v>
      </c>
      <c r="I2303" s="12">
        <v>0.48</v>
      </c>
      <c r="J2303" s="12">
        <f t="shared" ref="J2303:J2306" si="247">TRUNC(H2303*I2303,2)</f>
        <v>0.48</v>
      </c>
    </row>
    <row r="2304" spans="1:10" ht="25.5" x14ac:dyDescent="0.2">
      <c r="A2304" s="78" t="s">
        <v>20</v>
      </c>
      <c r="B2304" s="9" t="s">
        <v>1539</v>
      </c>
      <c r="C2304" s="78" t="s">
        <v>22</v>
      </c>
      <c r="D2304" s="78" t="s">
        <v>1540</v>
      </c>
      <c r="E2304" s="261" t="s">
        <v>110</v>
      </c>
      <c r="F2304" s="261"/>
      <c r="G2304" s="10" t="s">
        <v>25</v>
      </c>
      <c r="H2304" s="11">
        <v>1</v>
      </c>
      <c r="I2304" s="12">
        <v>0.05</v>
      </c>
      <c r="J2304" s="12">
        <f t="shared" si="247"/>
        <v>0.05</v>
      </c>
    </row>
    <row r="2305" spans="1:10" ht="25.5" x14ac:dyDescent="0.2">
      <c r="A2305" s="78" t="s">
        <v>20</v>
      </c>
      <c r="B2305" s="9" t="s">
        <v>1541</v>
      </c>
      <c r="C2305" s="78" t="s">
        <v>22</v>
      </c>
      <c r="D2305" s="78" t="s">
        <v>1542</v>
      </c>
      <c r="E2305" s="261" t="s">
        <v>110</v>
      </c>
      <c r="F2305" s="261"/>
      <c r="G2305" s="10" t="s">
        <v>25</v>
      </c>
      <c r="H2305" s="11">
        <v>1</v>
      </c>
      <c r="I2305" s="12">
        <v>0.37</v>
      </c>
      <c r="J2305" s="12">
        <f t="shared" si="247"/>
        <v>0.37</v>
      </c>
    </row>
    <row r="2306" spans="1:10" ht="39" thickBot="1" x14ac:dyDescent="0.25">
      <c r="A2306" s="78" t="s">
        <v>20</v>
      </c>
      <c r="B2306" s="9" t="s">
        <v>1543</v>
      </c>
      <c r="C2306" s="78" t="s">
        <v>22</v>
      </c>
      <c r="D2306" s="78" t="s">
        <v>1544</v>
      </c>
      <c r="E2306" s="261" t="s">
        <v>110</v>
      </c>
      <c r="F2306" s="261"/>
      <c r="G2306" s="10" t="s">
        <v>25</v>
      </c>
      <c r="H2306" s="11">
        <v>1</v>
      </c>
      <c r="I2306" s="12">
        <v>0.46</v>
      </c>
      <c r="J2306" s="12">
        <f t="shared" si="247"/>
        <v>0.46</v>
      </c>
    </row>
    <row r="2307" spans="1:10" ht="15" thickTop="1" x14ac:dyDescent="0.2">
      <c r="A2307" s="13"/>
      <c r="B2307" s="13"/>
      <c r="C2307" s="13"/>
      <c r="D2307" s="13"/>
      <c r="E2307" s="13"/>
      <c r="F2307" s="13"/>
      <c r="G2307" s="13"/>
      <c r="H2307" s="13"/>
      <c r="I2307" s="13"/>
      <c r="J2307" s="13"/>
    </row>
    <row r="2308" spans="1:10" ht="15" x14ac:dyDescent="0.2">
      <c r="A2308" s="76"/>
      <c r="B2308" s="79" t="s">
        <v>9</v>
      </c>
      <c r="C2308" s="76" t="s">
        <v>10</v>
      </c>
      <c r="D2308" s="76" t="s">
        <v>11</v>
      </c>
      <c r="E2308" s="262" t="s">
        <v>12</v>
      </c>
      <c r="F2308" s="262"/>
      <c r="G2308" s="80" t="s">
        <v>13</v>
      </c>
      <c r="H2308" s="79" t="s">
        <v>14</v>
      </c>
      <c r="I2308" s="79" t="s">
        <v>1550</v>
      </c>
      <c r="J2308" s="79" t="s">
        <v>1551</v>
      </c>
    </row>
    <row r="2309" spans="1:10" ht="25.5" x14ac:dyDescent="0.2">
      <c r="A2309" s="77" t="s">
        <v>15</v>
      </c>
      <c r="B2309" s="5" t="s">
        <v>1537</v>
      </c>
      <c r="C2309" s="77" t="s">
        <v>22</v>
      </c>
      <c r="D2309" s="77" t="s">
        <v>1538</v>
      </c>
      <c r="E2309" s="263" t="s">
        <v>110</v>
      </c>
      <c r="F2309" s="263"/>
      <c r="G2309" s="6" t="s">
        <v>25</v>
      </c>
      <c r="H2309" s="7">
        <v>1</v>
      </c>
      <c r="I2309" s="8"/>
      <c r="J2309" s="8">
        <f>SUM(J2310)</f>
        <v>0.48</v>
      </c>
    </row>
    <row r="2310" spans="1:10" ht="26.25" thickBot="1" x14ac:dyDescent="0.25">
      <c r="A2310" s="75" t="s">
        <v>38</v>
      </c>
      <c r="B2310" s="14" t="s">
        <v>1545</v>
      </c>
      <c r="C2310" s="75" t="s">
        <v>22</v>
      </c>
      <c r="D2310" s="75" t="s">
        <v>1546</v>
      </c>
      <c r="E2310" s="265" t="s">
        <v>41</v>
      </c>
      <c r="F2310" s="265"/>
      <c r="G2310" s="15" t="s">
        <v>234</v>
      </c>
      <c r="H2310" s="16">
        <v>1.2799999999999999E-4</v>
      </c>
      <c r="I2310" s="17">
        <v>3799.16</v>
      </c>
      <c r="J2310" s="17">
        <f t="shared" ref="J2310" si="248">TRUNC(H2310*I2310,2)</f>
        <v>0.48</v>
      </c>
    </row>
    <row r="2311" spans="1:10" ht="15" thickTop="1" x14ac:dyDescent="0.2">
      <c r="A2311" s="13"/>
      <c r="B2311" s="13"/>
      <c r="C2311" s="13"/>
      <c r="D2311" s="13"/>
      <c r="E2311" s="13"/>
      <c r="F2311" s="13"/>
      <c r="G2311" s="13"/>
      <c r="H2311" s="13"/>
      <c r="I2311" s="13"/>
      <c r="J2311" s="13"/>
    </row>
    <row r="2312" spans="1:10" ht="15" x14ac:dyDescent="0.2">
      <c r="A2312" s="76"/>
      <c r="B2312" s="79" t="s">
        <v>9</v>
      </c>
      <c r="C2312" s="76" t="s">
        <v>10</v>
      </c>
      <c r="D2312" s="76" t="s">
        <v>11</v>
      </c>
      <c r="E2312" s="262" t="s">
        <v>12</v>
      </c>
      <c r="F2312" s="262"/>
      <c r="G2312" s="80" t="s">
        <v>13</v>
      </c>
      <c r="H2312" s="79" t="s">
        <v>14</v>
      </c>
      <c r="I2312" s="79" t="s">
        <v>1550</v>
      </c>
      <c r="J2312" s="79" t="s">
        <v>1551</v>
      </c>
    </row>
    <row r="2313" spans="1:10" ht="25.5" x14ac:dyDescent="0.2">
      <c r="A2313" s="77" t="s">
        <v>15</v>
      </c>
      <c r="B2313" s="5" t="s">
        <v>1539</v>
      </c>
      <c r="C2313" s="77" t="s">
        <v>22</v>
      </c>
      <c r="D2313" s="77" t="s">
        <v>1540</v>
      </c>
      <c r="E2313" s="263" t="s">
        <v>110</v>
      </c>
      <c r="F2313" s="263"/>
      <c r="G2313" s="6" t="s">
        <v>25</v>
      </c>
      <c r="H2313" s="7">
        <v>1</v>
      </c>
      <c r="I2313" s="8"/>
      <c r="J2313" s="8">
        <f>SUM(J2314)</f>
        <v>0.05</v>
      </c>
    </row>
    <row r="2314" spans="1:10" ht="26.25" thickBot="1" x14ac:dyDescent="0.25">
      <c r="A2314" s="75" t="s">
        <v>38</v>
      </c>
      <c r="B2314" s="14" t="s">
        <v>1545</v>
      </c>
      <c r="C2314" s="75" t="s">
        <v>22</v>
      </c>
      <c r="D2314" s="75" t="s">
        <v>1546</v>
      </c>
      <c r="E2314" s="265" t="s">
        <v>41</v>
      </c>
      <c r="F2314" s="265"/>
      <c r="G2314" s="15" t="s">
        <v>234</v>
      </c>
      <c r="H2314" s="16">
        <v>1.5099999999999999E-5</v>
      </c>
      <c r="I2314" s="17">
        <v>3799.16</v>
      </c>
      <c r="J2314" s="17">
        <f t="shared" ref="J2314" si="249">TRUNC(H2314*I2314,2)</f>
        <v>0.05</v>
      </c>
    </row>
    <row r="2315" spans="1:10" ht="15" thickTop="1" x14ac:dyDescent="0.2">
      <c r="A2315" s="13"/>
      <c r="B2315" s="13"/>
      <c r="C2315" s="13"/>
      <c r="D2315" s="13"/>
      <c r="E2315" s="13"/>
      <c r="F2315" s="13"/>
      <c r="G2315" s="13"/>
      <c r="H2315" s="13"/>
      <c r="I2315" s="13"/>
      <c r="J2315" s="13"/>
    </row>
    <row r="2316" spans="1:10" ht="15" x14ac:dyDescent="0.2">
      <c r="A2316" s="76"/>
      <c r="B2316" s="79" t="s">
        <v>9</v>
      </c>
      <c r="C2316" s="76" t="s">
        <v>10</v>
      </c>
      <c r="D2316" s="76" t="s">
        <v>11</v>
      </c>
      <c r="E2316" s="262" t="s">
        <v>12</v>
      </c>
      <c r="F2316" s="262"/>
      <c r="G2316" s="80" t="s">
        <v>13</v>
      </c>
      <c r="H2316" s="79" t="s">
        <v>14</v>
      </c>
      <c r="I2316" s="79" t="s">
        <v>1550</v>
      </c>
      <c r="J2316" s="79" t="s">
        <v>1551</v>
      </c>
    </row>
    <row r="2317" spans="1:10" ht="25.5" x14ac:dyDescent="0.2">
      <c r="A2317" s="77" t="s">
        <v>15</v>
      </c>
      <c r="B2317" s="5" t="s">
        <v>1541</v>
      </c>
      <c r="C2317" s="77" t="s">
        <v>22</v>
      </c>
      <c r="D2317" s="77" t="s">
        <v>1542</v>
      </c>
      <c r="E2317" s="263" t="s">
        <v>110</v>
      </c>
      <c r="F2317" s="263"/>
      <c r="G2317" s="6" t="s">
        <v>25</v>
      </c>
      <c r="H2317" s="7">
        <v>1</v>
      </c>
      <c r="I2317" s="8"/>
      <c r="J2317" s="8">
        <f>SUM(J2318)</f>
        <v>0.37</v>
      </c>
    </row>
    <row r="2318" spans="1:10" ht="26.25" thickBot="1" x14ac:dyDescent="0.25">
      <c r="A2318" s="75" t="s">
        <v>38</v>
      </c>
      <c r="B2318" s="14" t="s">
        <v>1545</v>
      </c>
      <c r="C2318" s="75" t="s">
        <v>22</v>
      </c>
      <c r="D2318" s="75" t="s">
        <v>1546</v>
      </c>
      <c r="E2318" s="265" t="s">
        <v>41</v>
      </c>
      <c r="F2318" s="265"/>
      <c r="G2318" s="15" t="s">
        <v>234</v>
      </c>
      <c r="H2318" s="16">
        <v>1E-4</v>
      </c>
      <c r="I2318" s="17">
        <v>3799.16</v>
      </c>
      <c r="J2318" s="17">
        <f t="shared" ref="J2318" si="250">TRUNC(H2318*I2318,2)</f>
        <v>0.37</v>
      </c>
    </row>
    <row r="2319" spans="1:10" ht="15" thickTop="1" x14ac:dyDescent="0.2">
      <c r="A2319" s="13"/>
      <c r="B2319" s="13"/>
      <c r="C2319" s="13"/>
      <c r="D2319" s="13"/>
      <c r="E2319" s="13"/>
      <c r="F2319" s="13"/>
      <c r="G2319" s="13"/>
      <c r="H2319" s="13"/>
      <c r="I2319" s="13"/>
      <c r="J2319" s="13"/>
    </row>
    <row r="2320" spans="1:10" ht="15" x14ac:dyDescent="0.2">
      <c r="A2320" s="76"/>
      <c r="B2320" s="79" t="s">
        <v>9</v>
      </c>
      <c r="C2320" s="76" t="s">
        <v>10</v>
      </c>
      <c r="D2320" s="76" t="s">
        <v>11</v>
      </c>
      <c r="E2320" s="262" t="s">
        <v>12</v>
      </c>
      <c r="F2320" s="262"/>
      <c r="G2320" s="80" t="s">
        <v>13</v>
      </c>
      <c r="H2320" s="79" t="s">
        <v>14</v>
      </c>
      <c r="I2320" s="79" t="s">
        <v>1550</v>
      </c>
      <c r="J2320" s="79" t="s">
        <v>1551</v>
      </c>
    </row>
    <row r="2321" spans="1:10" ht="38.25" x14ac:dyDescent="0.2">
      <c r="A2321" s="77" t="s">
        <v>15</v>
      </c>
      <c r="B2321" s="5" t="s">
        <v>1543</v>
      </c>
      <c r="C2321" s="77" t="s">
        <v>22</v>
      </c>
      <c r="D2321" s="77" t="s">
        <v>1544</v>
      </c>
      <c r="E2321" s="263" t="s">
        <v>110</v>
      </c>
      <c r="F2321" s="263"/>
      <c r="G2321" s="6" t="s">
        <v>25</v>
      </c>
      <c r="H2321" s="7">
        <v>1</v>
      </c>
      <c r="I2321" s="8"/>
      <c r="J2321" s="8">
        <f>SUM(J2322)</f>
        <v>0.46</v>
      </c>
    </row>
    <row r="2322" spans="1:10" ht="15" thickBot="1" x14ac:dyDescent="0.25">
      <c r="A2322" s="75" t="s">
        <v>38</v>
      </c>
      <c r="B2322" s="14" t="s">
        <v>1072</v>
      </c>
      <c r="C2322" s="75" t="s">
        <v>22</v>
      </c>
      <c r="D2322" s="75" t="s">
        <v>1073</v>
      </c>
      <c r="E2322" s="265" t="s">
        <v>84</v>
      </c>
      <c r="F2322" s="265"/>
      <c r="G2322" s="15" t="s">
        <v>1074</v>
      </c>
      <c r="H2322" s="16">
        <v>0.52</v>
      </c>
      <c r="I2322" s="17">
        <v>0.89</v>
      </c>
      <c r="J2322" s="17">
        <f t="shared" ref="J2322" si="251">TRUNC(H2322*I2322,2)</f>
        <v>0.46</v>
      </c>
    </row>
    <row r="2323" spans="1:10" ht="15" thickTop="1" x14ac:dyDescent="0.2">
      <c r="A2323" s="13"/>
      <c r="B2323" s="13"/>
      <c r="C2323" s="13"/>
      <c r="D2323" s="13"/>
      <c r="E2323" s="13"/>
      <c r="F2323" s="13"/>
      <c r="G2323" s="13"/>
      <c r="H2323" s="13"/>
      <c r="I2323" s="13"/>
      <c r="J2323" s="13"/>
    </row>
    <row r="2324" spans="1:10" ht="15" x14ac:dyDescent="0.2">
      <c r="A2324" s="76"/>
      <c r="B2324" s="79" t="s">
        <v>9</v>
      </c>
      <c r="C2324" s="76" t="s">
        <v>10</v>
      </c>
      <c r="D2324" s="76" t="s">
        <v>11</v>
      </c>
      <c r="E2324" s="262" t="s">
        <v>12</v>
      </c>
      <c r="F2324" s="262"/>
      <c r="G2324" s="80" t="s">
        <v>13</v>
      </c>
      <c r="H2324" s="79" t="s">
        <v>14</v>
      </c>
      <c r="I2324" s="79" t="s">
        <v>1550</v>
      </c>
      <c r="J2324" s="79" t="s">
        <v>1551</v>
      </c>
    </row>
    <row r="2325" spans="1:10" x14ac:dyDescent="0.2">
      <c r="A2325" s="77" t="s">
        <v>15</v>
      </c>
      <c r="B2325" s="5" t="s">
        <v>679</v>
      </c>
      <c r="C2325" s="77" t="s">
        <v>22</v>
      </c>
      <c r="D2325" s="77" t="s">
        <v>680</v>
      </c>
      <c r="E2325" s="263" t="s">
        <v>24</v>
      </c>
      <c r="F2325" s="263"/>
      <c r="G2325" s="6" t="s">
        <v>25</v>
      </c>
      <c r="H2325" s="7">
        <v>1</v>
      </c>
      <c r="I2325" s="8"/>
      <c r="J2325" s="8">
        <f>SUM(J2326:J2333)</f>
        <v>20.87</v>
      </c>
    </row>
    <row r="2326" spans="1:10" ht="25.5" x14ac:dyDescent="0.2">
      <c r="A2326" s="78" t="s">
        <v>20</v>
      </c>
      <c r="B2326" s="9" t="s">
        <v>1175</v>
      </c>
      <c r="C2326" s="78" t="s">
        <v>22</v>
      </c>
      <c r="D2326" s="78" t="s">
        <v>1176</v>
      </c>
      <c r="E2326" s="261" t="s">
        <v>24</v>
      </c>
      <c r="F2326" s="261"/>
      <c r="G2326" s="10" t="s">
        <v>25</v>
      </c>
      <c r="H2326" s="11">
        <v>1</v>
      </c>
      <c r="I2326" s="12">
        <v>0.15</v>
      </c>
      <c r="J2326" s="12">
        <f t="shared" ref="J2326:J2333" si="252">TRUNC(H2326*I2326,2)</f>
        <v>0.15</v>
      </c>
    </row>
    <row r="2327" spans="1:10" x14ac:dyDescent="0.2">
      <c r="A2327" s="75" t="s">
        <v>38</v>
      </c>
      <c r="B2327" s="14" t="s">
        <v>942</v>
      </c>
      <c r="C2327" s="75" t="s">
        <v>22</v>
      </c>
      <c r="D2327" s="75" t="s">
        <v>943</v>
      </c>
      <c r="E2327" s="265" t="s">
        <v>944</v>
      </c>
      <c r="F2327" s="265"/>
      <c r="G2327" s="15" t="s">
        <v>25</v>
      </c>
      <c r="H2327" s="16">
        <v>1</v>
      </c>
      <c r="I2327" s="17">
        <v>3.84</v>
      </c>
      <c r="J2327" s="17">
        <f t="shared" si="252"/>
        <v>3.84</v>
      </c>
    </row>
    <row r="2328" spans="1:10" ht="25.5" x14ac:dyDescent="0.2">
      <c r="A2328" s="75" t="s">
        <v>38</v>
      </c>
      <c r="B2328" s="14" t="s">
        <v>945</v>
      </c>
      <c r="C2328" s="75" t="s">
        <v>22</v>
      </c>
      <c r="D2328" s="75" t="s">
        <v>946</v>
      </c>
      <c r="E2328" s="265" t="s">
        <v>41</v>
      </c>
      <c r="F2328" s="265"/>
      <c r="G2328" s="15" t="s">
        <v>25</v>
      </c>
      <c r="H2328" s="16">
        <v>1</v>
      </c>
      <c r="I2328" s="17">
        <v>1.0900000000000001</v>
      </c>
      <c r="J2328" s="17">
        <f t="shared" si="252"/>
        <v>1.0900000000000001</v>
      </c>
    </row>
    <row r="2329" spans="1:10" x14ac:dyDescent="0.2">
      <c r="A2329" s="75" t="s">
        <v>38</v>
      </c>
      <c r="B2329" s="14" t="s">
        <v>947</v>
      </c>
      <c r="C2329" s="75" t="s">
        <v>22</v>
      </c>
      <c r="D2329" s="75" t="s">
        <v>948</v>
      </c>
      <c r="E2329" s="265" t="s">
        <v>944</v>
      </c>
      <c r="F2329" s="265"/>
      <c r="G2329" s="15" t="s">
        <v>25</v>
      </c>
      <c r="H2329" s="16">
        <v>1</v>
      </c>
      <c r="I2329" s="17">
        <v>0.81</v>
      </c>
      <c r="J2329" s="17">
        <f t="shared" si="252"/>
        <v>0.81</v>
      </c>
    </row>
    <row r="2330" spans="1:10" ht="25.5" x14ac:dyDescent="0.2">
      <c r="A2330" s="75" t="s">
        <v>38</v>
      </c>
      <c r="B2330" s="14" t="s">
        <v>949</v>
      </c>
      <c r="C2330" s="75" t="s">
        <v>22</v>
      </c>
      <c r="D2330" s="75" t="s">
        <v>950</v>
      </c>
      <c r="E2330" s="265" t="s">
        <v>41</v>
      </c>
      <c r="F2330" s="265"/>
      <c r="G2330" s="15" t="s">
        <v>25</v>
      </c>
      <c r="H2330" s="16">
        <v>1</v>
      </c>
      <c r="I2330" s="17">
        <v>0.74</v>
      </c>
      <c r="J2330" s="17">
        <f t="shared" si="252"/>
        <v>0.74</v>
      </c>
    </row>
    <row r="2331" spans="1:10" x14ac:dyDescent="0.2">
      <c r="A2331" s="75" t="s">
        <v>38</v>
      </c>
      <c r="B2331" s="14" t="s">
        <v>951</v>
      </c>
      <c r="C2331" s="75" t="s">
        <v>22</v>
      </c>
      <c r="D2331" s="75" t="s">
        <v>952</v>
      </c>
      <c r="E2331" s="265" t="s">
        <v>953</v>
      </c>
      <c r="F2331" s="265"/>
      <c r="G2331" s="15" t="s">
        <v>25</v>
      </c>
      <c r="H2331" s="16">
        <v>1</v>
      </c>
      <c r="I2331" s="17">
        <v>0.06</v>
      </c>
      <c r="J2331" s="17">
        <f t="shared" si="252"/>
        <v>0.06</v>
      </c>
    </row>
    <row r="2332" spans="1:10" x14ac:dyDescent="0.2">
      <c r="A2332" s="75" t="s">
        <v>38</v>
      </c>
      <c r="B2332" s="14" t="s">
        <v>954</v>
      </c>
      <c r="C2332" s="75" t="s">
        <v>22</v>
      </c>
      <c r="D2332" s="75" t="s">
        <v>955</v>
      </c>
      <c r="E2332" s="265" t="s">
        <v>592</v>
      </c>
      <c r="F2332" s="265"/>
      <c r="G2332" s="15" t="s">
        <v>25</v>
      </c>
      <c r="H2332" s="16">
        <v>1</v>
      </c>
      <c r="I2332" s="17">
        <v>1.19</v>
      </c>
      <c r="J2332" s="17">
        <f t="shared" si="252"/>
        <v>1.19</v>
      </c>
    </row>
    <row r="2333" spans="1:10" ht="15" thickBot="1" x14ac:dyDescent="0.25">
      <c r="A2333" s="75" t="s">
        <v>38</v>
      </c>
      <c r="B2333" s="14" t="s">
        <v>1177</v>
      </c>
      <c r="C2333" s="75" t="s">
        <v>22</v>
      </c>
      <c r="D2333" s="75" t="s">
        <v>1178</v>
      </c>
      <c r="E2333" s="265" t="s">
        <v>124</v>
      </c>
      <c r="F2333" s="265"/>
      <c r="G2333" s="15" t="s">
        <v>25</v>
      </c>
      <c r="H2333" s="16">
        <v>1</v>
      </c>
      <c r="I2333" s="17">
        <v>12.99</v>
      </c>
      <c r="J2333" s="17">
        <f t="shared" si="252"/>
        <v>12.99</v>
      </c>
    </row>
    <row r="2334" spans="1:10" ht="15" thickTop="1" x14ac:dyDescent="0.2">
      <c r="A2334" s="13"/>
      <c r="B2334" s="13"/>
      <c r="C2334" s="13"/>
      <c r="D2334" s="13"/>
      <c r="E2334" s="13"/>
      <c r="F2334" s="13"/>
      <c r="G2334" s="13"/>
      <c r="H2334" s="13"/>
      <c r="I2334" s="13"/>
      <c r="J2334" s="13"/>
    </row>
    <row r="2335" spans="1:10" ht="15" x14ac:dyDescent="0.2">
      <c r="A2335" s="76"/>
      <c r="B2335" s="79" t="s">
        <v>9</v>
      </c>
      <c r="C2335" s="76" t="s">
        <v>10</v>
      </c>
      <c r="D2335" s="76" t="s">
        <v>11</v>
      </c>
      <c r="E2335" s="262" t="s">
        <v>12</v>
      </c>
      <c r="F2335" s="262"/>
      <c r="G2335" s="80" t="s">
        <v>13</v>
      </c>
      <c r="H2335" s="79" t="s">
        <v>14</v>
      </c>
      <c r="I2335" s="79" t="s">
        <v>1550</v>
      </c>
      <c r="J2335" s="79" t="s">
        <v>1551</v>
      </c>
    </row>
    <row r="2336" spans="1:10" ht="38.25" x14ac:dyDescent="0.2">
      <c r="A2336" s="77" t="s">
        <v>15</v>
      </c>
      <c r="B2336" s="5" t="s">
        <v>1105</v>
      </c>
      <c r="C2336" s="77" t="s">
        <v>22</v>
      </c>
      <c r="D2336" s="77" t="s">
        <v>1106</v>
      </c>
      <c r="E2336" s="263" t="s">
        <v>774</v>
      </c>
      <c r="F2336" s="263"/>
      <c r="G2336" s="6" t="s">
        <v>234</v>
      </c>
      <c r="H2336" s="7">
        <v>1</v>
      </c>
      <c r="I2336" s="8"/>
      <c r="J2336" s="8">
        <f>SUM(J2337:J2340)</f>
        <v>58.89</v>
      </c>
    </row>
    <row r="2337" spans="1:10" ht="25.5" x14ac:dyDescent="0.2">
      <c r="A2337" s="78" t="s">
        <v>20</v>
      </c>
      <c r="B2337" s="9" t="s">
        <v>782</v>
      </c>
      <c r="C2337" s="78" t="s">
        <v>22</v>
      </c>
      <c r="D2337" s="78" t="s">
        <v>783</v>
      </c>
      <c r="E2337" s="261" t="s">
        <v>24</v>
      </c>
      <c r="F2337" s="261"/>
      <c r="G2337" s="10" t="s">
        <v>25</v>
      </c>
      <c r="H2337" s="11">
        <v>0.17399999999999999</v>
      </c>
      <c r="I2337" s="12">
        <v>27.02</v>
      </c>
      <c r="J2337" s="12">
        <f t="shared" ref="J2337:J2340" si="253">TRUNC(H2337*I2337,2)</f>
        <v>4.7</v>
      </c>
    </row>
    <row r="2338" spans="1:10" ht="25.5" x14ac:dyDescent="0.2">
      <c r="A2338" s="78" t="s">
        <v>20</v>
      </c>
      <c r="B2338" s="9" t="s">
        <v>74</v>
      </c>
      <c r="C2338" s="78" t="s">
        <v>22</v>
      </c>
      <c r="D2338" s="78" t="s">
        <v>75</v>
      </c>
      <c r="E2338" s="261" t="s">
        <v>24</v>
      </c>
      <c r="F2338" s="261"/>
      <c r="G2338" s="10" t="s">
        <v>25</v>
      </c>
      <c r="H2338" s="11">
        <v>5.4800000000000001E-2</v>
      </c>
      <c r="I2338" s="12">
        <v>19.920000000000002</v>
      </c>
      <c r="J2338" s="12">
        <f t="shared" si="253"/>
        <v>1.0900000000000001</v>
      </c>
    </row>
    <row r="2339" spans="1:10" x14ac:dyDescent="0.2">
      <c r="A2339" s="75" t="s">
        <v>38</v>
      </c>
      <c r="B2339" s="14" t="s">
        <v>786</v>
      </c>
      <c r="C2339" s="75" t="s">
        <v>22</v>
      </c>
      <c r="D2339" s="75" t="s">
        <v>787</v>
      </c>
      <c r="E2339" s="265" t="s">
        <v>84</v>
      </c>
      <c r="F2339" s="265"/>
      <c r="G2339" s="15" t="s">
        <v>234</v>
      </c>
      <c r="H2339" s="16">
        <v>4.8000000000000001E-2</v>
      </c>
      <c r="I2339" s="17">
        <v>3.5</v>
      </c>
      <c r="J2339" s="17">
        <f t="shared" si="253"/>
        <v>0.16</v>
      </c>
    </row>
    <row r="2340" spans="1:10" ht="25.5" x14ac:dyDescent="0.2">
      <c r="A2340" s="75" t="s">
        <v>38</v>
      </c>
      <c r="B2340" s="14" t="s">
        <v>1547</v>
      </c>
      <c r="C2340" s="75" t="s">
        <v>22</v>
      </c>
      <c r="D2340" s="75" t="s">
        <v>1548</v>
      </c>
      <c r="E2340" s="265" t="s">
        <v>84</v>
      </c>
      <c r="F2340" s="265"/>
      <c r="G2340" s="15" t="s">
        <v>234</v>
      </c>
      <c r="H2340" s="16">
        <v>1</v>
      </c>
      <c r="I2340" s="17">
        <v>52.94</v>
      </c>
      <c r="J2340" s="17">
        <f t="shared" si="253"/>
        <v>52.94</v>
      </c>
    </row>
    <row r="2342" spans="1:10" s="101" customFormat="1" ht="15" x14ac:dyDescent="0.2">
      <c r="A2342" s="106" t="s">
        <v>1733</v>
      </c>
      <c r="B2342" s="107" t="s">
        <v>9</v>
      </c>
      <c r="C2342" s="106" t="s">
        <v>10</v>
      </c>
      <c r="D2342" s="106" t="s">
        <v>11</v>
      </c>
      <c r="E2342" s="280" t="s">
        <v>12</v>
      </c>
      <c r="F2342" s="280"/>
      <c r="G2342" s="108" t="s">
        <v>13</v>
      </c>
      <c r="H2342" s="107" t="s">
        <v>14</v>
      </c>
      <c r="I2342" s="107" t="s">
        <v>1739</v>
      </c>
      <c r="J2342" s="107" t="s">
        <v>1740</v>
      </c>
    </row>
    <row r="2343" spans="1:10" ht="25.5" x14ac:dyDescent="0.2">
      <c r="A2343" s="31" t="s">
        <v>15</v>
      </c>
      <c r="B2343" s="109" t="s">
        <v>1734</v>
      </c>
      <c r="C2343" s="31" t="s">
        <v>48</v>
      </c>
      <c r="D2343" s="31" t="s">
        <v>1735</v>
      </c>
      <c r="E2343" s="278" t="s">
        <v>50</v>
      </c>
      <c r="F2343" s="278"/>
      <c r="G2343" s="32" t="s">
        <v>97</v>
      </c>
      <c r="H2343" s="110">
        <v>1</v>
      </c>
      <c r="I2343" s="111">
        <v>72.84</v>
      </c>
      <c r="J2343" s="111">
        <v>72.84</v>
      </c>
    </row>
    <row r="2344" spans="1:10" ht="15" x14ac:dyDescent="0.2">
      <c r="A2344" s="279" t="s">
        <v>52</v>
      </c>
      <c r="B2344" s="270" t="s">
        <v>9</v>
      </c>
      <c r="C2344" s="279" t="s">
        <v>10</v>
      </c>
      <c r="D2344" s="279" t="s">
        <v>53</v>
      </c>
      <c r="E2344" s="270" t="s">
        <v>54</v>
      </c>
      <c r="F2344" s="269" t="s">
        <v>55</v>
      </c>
      <c r="G2344" s="270"/>
      <c r="H2344" s="269" t="s">
        <v>56</v>
      </c>
      <c r="I2344" s="270"/>
      <c r="J2344" s="270" t="s">
        <v>57</v>
      </c>
    </row>
    <row r="2345" spans="1:10" ht="15" x14ac:dyDescent="0.2">
      <c r="A2345" s="270"/>
      <c r="B2345" s="270"/>
      <c r="C2345" s="270"/>
      <c r="D2345" s="270"/>
      <c r="E2345" s="270"/>
      <c r="F2345" s="112" t="s">
        <v>58</v>
      </c>
      <c r="G2345" s="112" t="s">
        <v>59</v>
      </c>
      <c r="H2345" s="112" t="s">
        <v>58</v>
      </c>
      <c r="I2345" s="112" t="s">
        <v>59</v>
      </c>
      <c r="J2345" s="270"/>
    </row>
    <row r="2346" spans="1:10" x14ac:dyDescent="0.2">
      <c r="A2346" s="113" t="s">
        <v>38</v>
      </c>
      <c r="B2346" s="114" t="s">
        <v>1741</v>
      </c>
      <c r="C2346" s="113" t="s">
        <v>48</v>
      </c>
      <c r="D2346" s="113" t="s">
        <v>1742</v>
      </c>
      <c r="E2346" s="115">
        <v>4.0160000000000001E-2</v>
      </c>
      <c r="F2346" s="116">
        <v>1</v>
      </c>
      <c r="G2346" s="116">
        <v>0</v>
      </c>
      <c r="H2346" s="117">
        <v>16.118400000000001</v>
      </c>
      <c r="I2346" s="117">
        <v>3.6720999999999999</v>
      </c>
      <c r="J2346" s="117">
        <v>0.64729999999999999</v>
      </c>
    </row>
    <row r="2347" spans="1:10" x14ac:dyDescent="0.2">
      <c r="A2347" s="113" t="s">
        <v>38</v>
      </c>
      <c r="B2347" s="114" t="s">
        <v>1743</v>
      </c>
      <c r="C2347" s="113" t="s">
        <v>48</v>
      </c>
      <c r="D2347" s="113" t="s">
        <v>1744</v>
      </c>
      <c r="E2347" s="115">
        <v>4.0160000000000001E-2</v>
      </c>
      <c r="F2347" s="116">
        <v>1</v>
      </c>
      <c r="G2347" s="116">
        <v>0</v>
      </c>
      <c r="H2347" s="117">
        <v>26.946100000000001</v>
      </c>
      <c r="I2347" s="117">
        <v>26.6877</v>
      </c>
      <c r="J2347" s="117">
        <v>1.0822000000000001</v>
      </c>
    </row>
    <row r="2348" spans="1:10" x14ac:dyDescent="0.2">
      <c r="A2348" s="271"/>
      <c r="B2348" s="271"/>
      <c r="C2348" s="271"/>
      <c r="D2348" s="271"/>
      <c r="E2348" s="271"/>
      <c r="F2348" s="271"/>
      <c r="G2348" s="271" t="s">
        <v>62</v>
      </c>
      <c r="H2348" s="271"/>
      <c r="I2348" s="271"/>
      <c r="J2348" s="118">
        <v>1.7295</v>
      </c>
    </row>
    <row r="2349" spans="1:10" ht="15" x14ac:dyDescent="0.2">
      <c r="A2349" s="119" t="s">
        <v>123</v>
      </c>
      <c r="B2349" s="112" t="s">
        <v>9</v>
      </c>
      <c r="C2349" s="119" t="s">
        <v>10</v>
      </c>
      <c r="D2349" s="119" t="s">
        <v>124</v>
      </c>
      <c r="E2349" s="112" t="s">
        <v>54</v>
      </c>
      <c r="F2349" s="270" t="s">
        <v>125</v>
      </c>
      <c r="G2349" s="270"/>
      <c r="H2349" s="270"/>
      <c r="I2349" s="270"/>
      <c r="J2349" s="112" t="s">
        <v>57</v>
      </c>
    </row>
    <row r="2350" spans="1:10" x14ac:dyDescent="0.2">
      <c r="A2350" s="113" t="s">
        <v>38</v>
      </c>
      <c r="B2350" s="114" t="s">
        <v>1422</v>
      </c>
      <c r="C2350" s="113" t="s">
        <v>48</v>
      </c>
      <c r="D2350" s="113" t="s">
        <v>1423</v>
      </c>
      <c r="E2350" s="115">
        <v>0.7</v>
      </c>
      <c r="F2350" s="113"/>
      <c r="G2350" s="113"/>
      <c r="H2350" s="113"/>
      <c r="I2350" s="117">
        <v>19.6676</v>
      </c>
      <c r="J2350" s="117">
        <v>13.767300000000001</v>
      </c>
    </row>
    <row r="2351" spans="1:10" x14ac:dyDescent="0.2">
      <c r="A2351" s="113" t="s">
        <v>38</v>
      </c>
      <c r="B2351" s="114" t="s">
        <v>1424</v>
      </c>
      <c r="C2351" s="113" t="s">
        <v>48</v>
      </c>
      <c r="D2351" s="113" t="s">
        <v>1425</v>
      </c>
      <c r="E2351" s="115">
        <v>0.7</v>
      </c>
      <c r="F2351" s="113"/>
      <c r="G2351" s="113"/>
      <c r="H2351" s="113"/>
      <c r="I2351" s="117">
        <v>26.355699999999999</v>
      </c>
      <c r="J2351" s="117">
        <v>18.449000000000002</v>
      </c>
    </row>
    <row r="2352" spans="1:10" x14ac:dyDescent="0.2">
      <c r="A2352" s="271"/>
      <c r="B2352" s="271"/>
      <c r="C2352" s="271"/>
      <c r="D2352" s="271"/>
      <c r="E2352" s="271"/>
      <c r="F2352" s="271"/>
      <c r="G2352" s="271" t="s">
        <v>128</v>
      </c>
      <c r="H2352" s="271"/>
      <c r="I2352" s="271"/>
      <c r="J2352" s="118">
        <v>32.216299999999997</v>
      </c>
    </row>
    <row r="2353" spans="1:10" x14ac:dyDescent="0.2">
      <c r="A2353" s="271"/>
      <c r="B2353" s="271"/>
      <c r="C2353" s="271"/>
      <c r="D2353" s="271"/>
      <c r="E2353" s="271"/>
      <c r="F2353" s="271"/>
      <c r="G2353" s="271" t="s">
        <v>1745</v>
      </c>
      <c r="H2353" s="271"/>
      <c r="I2353" s="271"/>
      <c r="J2353" s="118">
        <v>0</v>
      </c>
    </row>
    <row r="2354" spans="1:10" x14ac:dyDescent="0.2">
      <c r="A2354" s="271"/>
      <c r="B2354" s="271"/>
      <c r="C2354" s="271"/>
      <c r="D2354" s="271"/>
      <c r="E2354" s="271"/>
      <c r="F2354" s="271"/>
      <c r="G2354" s="271" t="s">
        <v>63</v>
      </c>
      <c r="H2354" s="271"/>
      <c r="I2354" s="271"/>
      <c r="J2354" s="118">
        <v>33.945799999999998</v>
      </c>
    </row>
    <row r="2355" spans="1:10" x14ac:dyDescent="0.2">
      <c r="A2355" s="271"/>
      <c r="B2355" s="271"/>
      <c r="C2355" s="271"/>
      <c r="D2355" s="271"/>
      <c r="E2355" s="271"/>
      <c r="F2355" s="271"/>
      <c r="G2355" s="271" t="s">
        <v>64</v>
      </c>
      <c r="H2355" s="271"/>
      <c r="I2355" s="271"/>
      <c r="J2355" s="118">
        <v>0</v>
      </c>
    </row>
    <row r="2356" spans="1:10" x14ac:dyDescent="0.2">
      <c r="A2356" s="271"/>
      <c r="B2356" s="271"/>
      <c r="C2356" s="271"/>
      <c r="D2356" s="271"/>
      <c r="E2356" s="271"/>
      <c r="F2356" s="271"/>
      <c r="G2356" s="271" t="s">
        <v>65</v>
      </c>
      <c r="H2356" s="271"/>
      <c r="I2356" s="271"/>
      <c r="J2356" s="118">
        <v>0</v>
      </c>
    </row>
    <row r="2357" spans="1:10" x14ac:dyDescent="0.2">
      <c r="A2357" s="271"/>
      <c r="B2357" s="271"/>
      <c r="C2357" s="271"/>
      <c r="D2357" s="271"/>
      <c r="E2357" s="271"/>
      <c r="F2357" s="271"/>
      <c r="G2357" s="271" t="s">
        <v>66</v>
      </c>
      <c r="H2357" s="271"/>
      <c r="I2357" s="271"/>
      <c r="J2357" s="118">
        <v>1</v>
      </c>
    </row>
    <row r="2358" spans="1:10" x14ac:dyDescent="0.2">
      <c r="A2358" s="271"/>
      <c r="B2358" s="271"/>
      <c r="C2358" s="271"/>
      <c r="D2358" s="271"/>
      <c r="E2358" s="271"/>
      <c r="F2358" s="271"/>
      <c r="G2358" s="271" t="s">
        <v>67</v>
      </c>
      <c r="H2358" s="271"/>
      <c r="I2358" s="271"/>
      <c r="J2358" s="118">
        <v>33.945799999999998</v>
      </c>
    </row>
    <row r="2359" spans="1:10" ht="15" x14ac:dyDescent="0.2">
      <c r="A2359" s="119" t="s">
        <v>1195</v>
      </c>
      <c r="B2359" s="112" t="s">
        <v>10</v>
      </c>
      <c r="C2359" s="119" t="s">
        <v>9</v>
      </c>
      <c r="D2359" s="119" t="s">
        <v>84</v>
      </c>
      <c r="E2359" s="112" t="s">
        <v>54</v>
      </c>
      <c r="F2359" s="112" t="s">
        <v>170</v>
      </c>
      <c r="G2359" s="270" t="s">
        <v>171</v>
      </c>
      <c r="H2359" s="270"/>
      <c r="I2359" s="270"/>
      <c r="J2359" s="112" t="s">
        <v>57</v>
      </c>
    </row>
    <row r="2360" spans="1:10" x14ac:dyDescent="0.2">
      <c r="A2360" s="113" t="s">
        <v>38</v>
      </c>
      <c r="B2360" s="114" t="s">
        <v>48</v>
      </c>
      <c r="C2360" s="113" t="s">
        <v>1746</v>
      </c>
      <c r="D2360" s="113" t="s">
        <v>1747</v>
      </c>
      <c r="E2360" s="115">
        <v>0.44917000000000001</v>
      </c>
      <c r="F2360" s="120" t="s">
        <v>73</v>
      </c>
      <c r="G2360" s="272">
        <v>23.3368</v>
      </c>
      <c r="H2360" s="272"/>
      <c r="I2360" s="273"/>
      <c r="J2360" s="117">
        <v>10.482200000000001</v>
      </c>
    </row>
    <row r="2361" spans="1:10" x14ac:dyDescent="0.2">
      <c r="A2361" s="113" t="s">
        <v>38</v>
      </c>
      <c r="B2361" s="114" t="s">
        <v>48</v>
      </c>
      <c r="C2361" s="113" t="s">
        <v>1748</v>
      </c>
      <c r="D2361" s="113" t="s">
        <v>1749</v>
      </c>
      <c r="E2361" s="115">
        <v>0.40425</v>
      </c>
      <c r="F2361" s="120" t="s">
        <v>97</v>
      </c>
      <c r="G2361" s="272">
        <v>24.765999999999998</v>
      </c>
      <c r="H2361" s="272"/>
      <c r="I2361" s="273"/>
      <c r="J2361" s="117">
        <v>10.011699999999999</v>
      </c>
    </row>
    <row r="2362" spans="1:10" x14ac:dyDescent="0.2">
      <c r="A2362" s="113" t="s">
        <v>38</v>
      </c>
      <c r="B2362" s="114" t="s">
        <v>48</v>
      </c>
      <c r="C2362" s="113" t="s">
        <v>1750</v>
      </c>
      <c r="D2362" s="113" t="s">
        <v>1751</v>
      </c>
      <c r="E2362" s="115">
        <v>1.8519999999999998E-2</v>
      </c>
      <c r="F2362" s="120" t="s">
        <v>292</v>
      </c>
      <c r="G2362" s="272">
        <v>14.182399999999999</v>
      </c>
      <c r="H2362" s="272"/>
      <c r="I2362" s="273"/>
      <c r="J2362" s="117">
        <v>0.26269999999999999</v>
      </c>
    </row>
    <row r="2363" spans="1:10" x14ac:dyDescent="0.2">
      <c r="A2363" s="113" t="s">
        <v>38</v>
      </c>
      <c r="B2363" s="114" t="s">
        <v>48</v>
      </c>
      <c r="C2363" s="113" t="s">
        <v>1752</v>
      </c>
      <c r="D2363" s="113" t="s">
        <v>1753</v>
      </c>
      <c r="E2363" s="115">
        <v>0.19905999999999999</v>
      </c>
      <c r="F2363" s="120" t="s">
        <v>73</v>
      </c>
      <c r="G2363" s="272">
        <v>4.3975</v>
      </c>
      <c r="H2363" s="272"/>
      <c r="I2363" s="273"/>
      <c r="J2363" s="117">
        <v>0.87539999999999996</v>
      </c>
    </row>
    <row r="2364" spans="1:10" x14ac:dyDescent="0.2">
      <c r="A2364" s="113" t="s">
        <v>38</v>
      </c>
      <c r="B2364" s="114" t="s">
        <v>48</v>
      </c>
      <c r="C2364" s="113" t="s">
        <v>1754</v>
      </c>
      <c r="D2364" s="113" t="s">
        <v>1755</v>
      </c>
      <c r="E2364" s="115">
        <v>0.20394999999999999</v>
      </c>
      <c r="F2364" s="120" t="s">
        <v>176</v>
      </c>
      <c r="G2364" s="272">
        <v>13.650499999999999</v>
      </c>
      <c r="H2364" s="272"/>
      <c r="I2364" s="273"/>
      <c r="J2364" s="117">
        <v>2.7839999999999998</v>
      </c>
    </row>
    <row r="2365" spans="1:10" x14ac:dyDescent="0.2">
      <c r="A2365" s="113" t="s">
        <v>38</v>
      </c>
      <c r="B2365" s="114" t="s">
        <v>48</v>
      </c>
      <c r="C2365" s="113" t="s">
        <v>1756</v>
      </c>
      <c r="D2365" s="113" t="s">
        <v>1757</v>
      </c>
      <c r="E2365" s="115">
        <v>2.0897700000000001</v>
      </c>
      <c r="F2365" s="120" t="s">
        <v>73</v>
      </c>
      <c r="G2365" s="272">
        <v>4.2302999999999997</v>
      </c>
      <c r="H2365" s="272"/>
      <c r="I2365" s="273"/>
      <c r="J2365" s="117">
        <v>8.8404000000000007</v>
      </c>
    </row>
    <row r="2366" spans="1:10" x14ac:dyDescent="0.2">
      <c r="A2366" s="113" t="s">
        <v>38</v>
      </c>
      <c r="B2366" s="114" t="s">
        <v>48</v>
      </c>
      <c r="C2366" s="113" t="s">
        <v>1758</v>
      </c>
      <c r="D2366" s="113" t="s">
        <v>1759</v>
      </c>
      <c r="E2366" s="115">
        <v>0.35932999999999998</v>
      </c>
      <c r="F2366" s="120" t="s">
        <v>73</v>
      </c>
      <c r="G2366" s="272">
        <v>14.3405</v>
      </c>
      <c r="H2366" s="272"/>
      <c r="I2366" s="273"/>
      <c r="J2366" s="117">
        <v>5.1529999999999996</v>
      </c>
    </row>
    <row r="2367" spans="1:10" x14ac:dyDescent="0.2">
      <c r="A2367" s="271"/>
      <c r="B2367" s="271"/>
      <c r="C2367" s="271"/>
      <c r="D2367" s="271"/>
      <c r="E2367" s="271"/>
      <c r="F2367" s="271"/>
      <c r="G2367" s="271" t="s">
        <v>1206</v>
      </c>
      <c r="H2367" s="271"/>
      <c r="I2367" s="271"/>
      <c r="J2367" s="118">
        <v>38.409399999999998</v>
      </c>
    </row>
    <row r="2368" spans="1:10" ht="15" x14ac:dyDescent="0.2">
      <c r="A2368" s="119" t="s">
        <v>1207</v>
      </c>
      <c r="B2368" s="112" t="s">
        <v>10</v>
      </c>
      <c r="C2368" s="119" t="s">
        <v>38</v>
      </c>
      <c r="D2368" s="119" t="s">
        <v>1208</v>
      </c>
      <c r="E2368" s="112" t="s">
        <v>9</v>
      </c>
      <c r="F2368" s="112" t="s">
        <v>54</v>
      </c>
      <c r="G2368" s="121" t="s">
        <v>170</v>
      </c>
      <c r="H2368" s="270" t="s">
        <v>171</v>
      </c>
      <c r="I2368" s="270"/>
      <c r="J2368" s="112" t="s">
        <v>57</v>
      </c>
    </row>
    <row r="2369" spans="1:10" ht="25.5" x14ac:dyDescent="0.2">
      <c r="A2369" s="122" t="s">
        <v>1209</v>
      </c>
      <c r="B2369" s="123" t="s">
        <v>48</v>
      </c>
      <c r="C2369" s="122" t="s">
        <v>1746</v>
      </c>
      <c r="D2369" s="122" t="s">
        <v>1180</v>
      </c>
      <c r="E2369" s="123">
        <v>5914655</v>
      </c>
      <c r="F2369" s="124">
        <v>2.5300000000000001E-3</v>
      </c>
      <c r="G2369" s="125" t="s">
        <v>930</v>
      </c>
      <c r="H2369" s="274">
        <v>30.75</v>
      </c>
      <c r="I2369" s="275"/>
      <c r="J2369" s="126">
        <v>7.7799999999999994E-2</v>
      </c>
    </row>
    <row r="2370" spans="1:10" ht="25.5" x14ac:dyDescent="0.2">
      <c r="A2370" s="122" t="s">
        <v>1209</v>
      </c>
      <c r="B2370" s="123" t="s">
        <v>48</v>
      </c>
      <c r="C2370" s="122" t="s">
        <v>1748</v>
      </c>
      <c r="D2370" s="122" t="s">
        <v>1180</v>
      </c>
      <c r="E2370" s="123">
        <v>5914655</v>
      </c>
      <c r="F2370" s="124">
        <v>4.8500000000000001E-3</v>
      </c>
      <c r="G2370" s="125" t="s">
        <v>930</v>
      </c>
      <c r="H2370" s="274">
        <v>30.75</v>
      </c>
      <c r="I2370" s="275"/>
      <c r="J2370" s="126">
        <v>0.14910000000000001</v>
      </c>
    </row>
    <row r="2371" spans="1:10" ht="25.5" x14ac:dyDescent="0.2">
      <c r="A2371" s="122" t="s">
        <v>1209</v>
      </c>
      <c r="B2371" s="123" t="s">
        <v>48</v>
      </c>
      <c r="C2371" s="122" t="s">
        <v>1750</v>
      </c>
      <c r="D2371" s="122" t="s">
        <v>1180</v>
      </c>
      <c r="E2371" s="123">
        <v>5914655</v>
      </c>
      <c r="F2371" s="124">
        <v>2.0000000000000002E-5</v>
      </c>
      <c r="G2371" s="125" t="s">
        <v>930</v>
      </c>
      <c r="H2371" s="274">
        <v>30.75</v>
      </c>
      <c r="I2371" s="275"/>
      <c r="J2371" s="126">
        <v>5.9999999999999995E-4</v>
      </c>
    </row>
    <row r="2372" spans="1:10" ht="25.5" x14ac:dyDescent="0.2">
      <c r="A2372" s="122" t="s">
        <v>1209</v>
      </c>
      <c r="B2372" s="123" t="s">
        <v>48</v>
      </c>
      <c r="C2372" s="122" t="s">
        <v>1752</v>
      </c>
      <c r="D2372" s="122" t="s">
        <v>1180</v>
      </c>
      <c r="E2372" s="123">
        <v>5914655</v>
      </c>
      <c r="F2372" s="124">
        <v>3.6999999999999999E-4</v>
      </c>
      <c r="G2372" s="125" t="s">
        <v>930</v>
      </c>
      <c r="H2372" s="274">
        <v>30.75</v>
      </c>
      <c r="I2372" s="275"/>
      <c r="J2372" s="126">
        <v>1.14E-2</v>
      </c>
    </row>
    <row r="2373" spans="1:10" ht="25.5" x14ac:dyDescent="0.2">
      <c r="A2373" s="122" t="s">
        <v>1209</v>
      </c>
      <c r="B2373" s="123" t="s">
        <v>48</v>
      </c>
      <c r="C2373" s="122" t="s">
        <v>1754</v>
      </c>
      <c r="D2373" s="122" t="s">
        <v>1180</v>
      </c>
      <c r="E2373" s="123">
        <v>5914655</v>
      </c>
      <c r="F2373" s="124">
        <v>2.0000000000000001E-4</v>
      </c>
      <c r="G2373" s="125" t="s">
        <v>930</v>
      </c>
      <c r="H2373" s="274">
        <v>30.75</v>
      </c>
      <c r="I2373" s="275"/>
      <c r="J2373" s="126">
        <v>6.1999999999999998E-3</v>
      </c>
    </row>
    <row r="2374" spans="1:10" ht="25.5" x14ac:dyDescent="0.2">
      <c r="A2374" s="122" t="s">
        <v>1209</v>
      </c>
      <c r="B2374" s="123" t="s">
        <v>48</v>
      </c>
      <c r="C2374" s="122" t="s">
        <v>1756</v>
      </c>
      <c r="D2374" s="122" t="s">
        <v>1180</v>
      </c>
      <c r="E2374" s="123">
        <v>5914655</v>
      </c>
      <c r="F2374" s="124">
        <v>5.2199999999999998E-3</v>
      </c>
      <c r="G2374" s="125" t="s">
        <v>930</v>
      </c>
      <c r="H2374" s="274">
        <v>30.75</v>
      </c>
      <c r="I2374" s="275"/>
      <c r="J2374" s="126">
        <v>0.1605</v>
      </c>
    </row>
    <row r="2375" spans="1:10" ht="25.5" x14ac:dyDescent="0.2">
      <c r="A2375" s="122" t="s">
        <v>1209</v>
      </c>
      <c r="B2375" s="123" t="s">
        <v>48</v>
      </c>
      <c r="C2375" s="122" t="s">
        <v>1758</v>
      </c>
      <c r="D2375" s="122" t="s">
        <v>1180</v>
      </c>
      <c r="E2375" s="123">
        <v>5914655</v>
      </c>
      <c r="F2375" s="124">
        <v>2.6900000000000001E-3</v>
      </c>
      <c r="G2375" s="125" t="s">
        <v>930</v>
      </c>
      <c r="H2375" s="274">
        <v>30.75</v>
      </c>
      <c r="I2375" s="275"/>
      <c r="J2375" s="126">
        <v>8.2699999999999996E-2</v>
      </c>
    </row>
    <row r="2376" spans="1:10" x14ac:dyDescent="0.2">
      <c r="A2376" s="271"/>
      <c r="B2376" s="271"/>
      <c r="C2376" s="271"/>
      <c r="D2376" s="271"/>
      <c r="E2376" s="271"/>
      <c r="F2376" s="271"/>
      <c r="G2376" s="271" t="s">
        <v>1210</v>
      </c>
      <c r="H2376" s="271"/>
      <c r="I2376" s="271"/>
      <c r="J2376" s="118">
        <v>0.48830000000000001</v>
      </c>
    </row>
    <row r="2377" spans="1:10" ht="15" x14ac:dyDescent="0.2">
      <c r="A2377" s="119" t="s">
        <v>1211</v>
      </c>
      <c r="B2377" s="112" t="s">
        <v>10</v>
      </c>
      <c r="C2377" s="119" t="s">
        <v>38</v>
      </c>
      <c r="D2377" s="119" t="s">
        <v>1212</v>
      </c>
      <c r="E2377" s="112" t="s">
        <v>54</v>
      </c>
      <c r="F2377" s="112" t="s">
        <v>170</v>
      </c>
      <c r="G2377" s="269" t="s">
        <v>1213</v>
      </c>
      <c r="H2377" s="270"/>
      <c r="I2377" s="270"/>
      <c r="J2377" s="112" t="s">
        <v>57</v>
      </c>
    </row>
    <row r="2378" spans="1:10" ht="15" x14ac:dyDescent="0.2">
      <c r="A2378" s="121"/>
      <c r="B2378" s="121"/>
      <c r="C2378" s="121"/>
      <c r="D2378" s="121"/>
      <c r="E2378" s="121"/>
      <c r="F2378" s="121"/>
      <c r="G2378" s="121" t="s">
        <v>1214</v>
      </c>
      <c r="H2378" s="121" t="s">
        <v>1215</v>
      </c>
      <c r="I2378" s="121" t="s">
        <v>1216</v>
      </c>
      <c r="J2378" s="121"/>
    </row>
    <row r="2379" spans="1:10" ht="38.25" x14ac:dyDescent="0.2">
      <c r="A2379" s="122" t="s">
        <v>1212</v>
      </c>
      <c r="B2379" s="123" t="s">
        <v>48</v>
      </c>
      <c r="C2379" s="122" t="s">
        <v>1746</v>
      </c>
      <c r="D2379" s="122" t="s">
        <v>1760</v>
      </c>
      <c r="E2379" s="124">
        <v>2.5300000000000001E-3</v>
      </c>
      <c r="F2379" s="125" t="s">
        <v>51</v>
      </c>
      <c r="G2379" s="123" t="s">
        <v>1761</v>
      </c>
      <c r="H2379" s="123" t="s">
        <v>1762</v>
      </c>
      <c r="I2379" s="123" t="s">
        <v>1763</v>
      </c>
      <c r="J2379" s="126">
        <v>0</v>
      </c>
    </row>
    <row r="2380" spans="1:10" ht="38.25" x14ac:dyDescent="0.2">
      <c r="A2380" s="122" t="s">
        <v>1212</v>
      </c>
      <c r="B2380" s="123" t="s">
        <v>48</v>
      </c>
      <c r="C2380" s="122" t="s">
        <v>1748</v>
      </c>
      <c r="D2380" s="122" t="s">
        <v>1764</v>
      </c>
      <c r="E2380" s="124">
        <v>4.8500000000000001E-3</v>
      </c>
      <c r="F2380" s="125" t="s">
        <v>51</v>
      </c>
      <c r="G2380" s="123" t="s">
        <v>1761</v>
      </c>
      <c r="H2380" s="123" t="s">
        <v>1762</v>
      </c>
      <c r="I2380" s="123" t="s">
        <v>1763</v>
      </c>
      <c r="J2380" s="126">
        <v>0</v>
      </c>
    </row>
    <row r="2381" spans="1:10" ht="38.25" x14ac:dyDescent="0.2">
      <c r="A2381" s="122" t="s">
        <v>1212</v>
      </c>
      <c r="B2381" s="123" t="s">
        <v>48</v>
      </c>
      <c r="C2381" s="122" t="s">
        <v>1750</v>
      </c>
      <c r="D2381" s="122" t="s">
        <v>1765</v>
      </c>
      <c r="E2381" s="124">
        <v>2.0000000000000002E-5</v>
      </c>
      <c r="F2381" s="125" t="s">
        <v>51</v>
      </c>
      <c r="G2381" s="123" t="s">
        <v>1761</v>
      </c>
      <c r="H2381" s="123" t="s">
        <v>1762</v>
      </c>
      <c r="I2381" s="123" t="s">
        <v>1763</v>
      </c>
      <c r="J2381" s="126">
        <v>0</v>
      </c>
    </row>
    <row r="2382" spans="1:10" ht="38.25" x14ac:dyDescent="0.2">
      <c r="A2382" s="122" t="s">
        <v>1212</v>
      </c>
      <c r="B2382" s="123" t="s">
        <v>48</v>
      </c>
      <c r="C2382" s="122" t="s">
        <v>1752</v>
      </c>
      <c r="D2382" s="122" t="s">
        <v>1766</v>
      </c>
      <c r="E2382" s="124">
        <v>3.6999999999999999E-4</v>
      </c>
      <c r="F2382" s="125" t="s">
        <v>51</v>
      </c>
      <c r="G2382" s="123" t="s">
        <v>1761</v>
      </c>
      <c r="H2382" s="123" t="s">
        <v>1762</v>
      </c>
      <c r="I2382" s="123" t="s">
        <v>1763</v>
      </c>
      <c r="J2382" s="126">
        <v>0</v>
      </c>
    </row>
    <row r="2383" spans="1:10" ht="38.25" x14ac:dyDescent="0.2">
      <c r="A2383" s="122" t="s">
        <v>1212</v>
      </c>
      <c r="B2383" s="123" t="s">
        <v>48</v>
      </c>
      <c r="C2383" s="122" t="s">
        <v>1754</v>
      </c>
      <c r="D2383" s="122" t="s">
        <v>1767</v>
      </c>
      <c r="E2383" s="124">
        <v>2.0000000000000001E-4</v>
      </c>
      <c r="F2383" s="125" t="s">
        <v>51</v>
      </c>
      <c r="G2383" s="123" t="s">
        <v>1761</v>
      </c>
      <c r="H2383" s="123" t="s">
        <v>1762</v>
      </c>
      <c r="I2383" s="123" t="s">
        <v>1763</v>
      </c>
      <c r="J2383" s="126">
        <v>0</v>
      </c>
    </row>
    <row r="2384" spans="1:10" ht="38.25" x14ac:dyDescent="0.2">
      <c r="A2384" s="122" t="s">
        <v>1212</v>
      </c>
      <c r="B2384" s="123" t="s">
        <v>48</v>
      </c>
      <c r="C2384" s="122" t="s">
        <v>1756</v>
      </c>
      <c r="D2384" s="122" t="s">
        <v>1768</v>
      </c>
      <c r="E2384" s="124">
        <v>5.2199999999999998E-3</v>
      </c>
      <c r="F2384" s="125" t="s">
        <v>51</v>
      </c>
      <c r="G2384" s="123" t="s">
        <v>1761</v>
      </c>
      <c r="H2384" s="123" t="s">
        <v>1762</v>
      </c>
      <c r="I2384" s="123" t="s">
        <v>1763</v>
      </c>
      <c r="J2384" s="126">
        <v>0</v>
      </c>
    </row>
    <row r="2385" spans="1:10" ht="38.25" x14ac:dyDescent="0.2">
      <c r="A2385" s="122" t="s">
        <v>1212</v>
      </c>
      <c r="B2385" s="123" t="s">
        <v>48</v>
      </c>
      <c r="C2385" s="122" t="s">
        <v>1758</v>
      </c>
      <c r="D2385" s="122" t="s">
        <v>1769</v>
      </c>
      <c r="E2385" s="124">
        <v>2.6900000000000001E-3</v>
      </c>
      <c r="F2385" s="125" t="s">
        <v>51</v>
      </c>
      <c r="G2385" s="123" t="s">
        <v>1761</v>
      </c>
      <c r="H2385" s="123" t="s">
        <v>1762</v>
      </c>
      <c r="I2385" s="123" t="s">
        <v>1763</v>
      </c>
      <c r="J2385" s="126">
        <v>0</v>
      </c>
    </row>
    <row r="2386" spans="1:10" ht="15" thickBot="1" x14ac:dyDescent="0.25">
      <c r="A2386" s="271"/>
      <c r="B2386" s="271"/>
      <c r="C2386" s="271"/>
      <c r="D2386" s="271"/>
      <c r="E2386" s="271"/>
      <c r="F2386" s="271"/>
      <c r="G2386" s="271" t="s">
        <v>1210</v>
      </c>
      <c r="H2386" s="271"/>
      <c r="I2386" s="271"/>
      <c r="J2386" s="118">
        <v>0.48830000000000001</v>
      </c>
    </row>
    <row r="2387" spans="1:10" ht="15" thickTop="1" x14ac:dyDescent="0.2">
      <c r="A2387" s="127"/>
      <c r="B2387" s="127"/>
      <c r="C2387" s="127"/>
      <c r="D2387" s="127"/>
      <c r="E2387" s="127"/>
      <c r="F2387" s="127"/>
      <c r="G2387" s="127"/>
      <c r="H2387" s="127"/>
      <c r="I2387" s="127"/>
      <c r="J2387" s="127"/>
    </row>
    <row r="2388" spans="1:10" ht="15" x14ac:dyDescent="0.2">
      <c r="A2388" s="119" t="s">
        <v>1736</v>
      </c>
      <c r="B2388" s="112" t="s">
        <v>9</v>
      </c>
      <c r="C2388" s="119" t="s">
        <v>10</v>
      </c>
      <c r="D2388" s="119" t="s">
        <v>11</v>
      </c>
      <c r="E2388" s="279" t="s">
        <v>12</v>
      </c>
      <c r="F2388" s="279"/>
      <c r="G2388" s="121" t="s">
        <v>13</v>
      </c>
      <c r="H2388" s="112" t="s">
        <v>14</v>
      </c>
      <c r="I2388" s="112" t="s">
        <v>1739</v>
      </c>
      <c r="J2388" s="112" t="s">
        <v>1740</v>
      </c>
    </row>
    <row r="2389" spans="1:10" ht="25.5" x14ac:dyDescent="0.2">
      <c r="A2389" s="31" t="s">
        <v>15</v>
      </c>
      <c r="B2389" s="109" t="s">
        <v>1737</v>
      </c>
      <c r="C2389" s="31" t="s">
        <v>48</v>
      </c>
      <c r="D2389" s="31" t="s">
        <v>1738</v>
      </c>
      <c r="E2389" s="278" t="s">
        <v>50</v>
      </c>
      <c r="F2389" s="278"/>
      <c r="G2389" s="32" t="s">
        <v>133</v>
      </c>
      <c r="H2389" s="110">
        <v>1</v>
      </c>
      <c r="I2389" s="111">
        <v>363.35</v>
      </c>
      <c r="J2389" s="111">
        <v>363.35</v>
      </c>
    </row>
    <row r="2390" spans="1:10" ht="15" x14ac:dyDescent="0.2">
      <c r="A2390" s="119" t="s">
        <v>123</v>
      </c>
      <c r="B2390" s="112" t="s">
        <v>9</v>
      </c>
      <c r="C2390" s="119" t="s">
        <v>10</v>
      </c>
      <c r="D2390" s="119" t="s">
        <v>124</v>
      </c>
      <c r="E2390" s="112" t="s">
        <v>54</v>
      </c>
      <c r="F2390" s="270" t="s">
        <v>125</v>
      </c>
      <c r="G2390" s="270"/>
      <c r="H2390" s="270"/>
      <c r="I2390" s="270"/>
      <c r="J2390" s="112" t="s">
        <v>57</v>
      </c>
    </row>
    <row r="2391" spans="1:10" x14ac:dyDescent="0.2">
      <c r="A2391" s="113" t="s">
        <v>38</v>
      </c>
      <c r="B2391" s="114" t="s">
        <v>126</v>
      </c>
      <c r="C2391" s="113" t="s">
        <v>48</v>
      </c>
      <c r="D2391" s="113" t="s">
        <v>127</v>
      </c>
      <c r="E2391" s="115">
        <v>2</v>
      </c>
      <c r="F2391" s="113"/>
      <c r="G2391" s="113"/>
      <c r="H2391" s="113"/>
      <c r="I2391" s="117">
        <v>18.741099999999999</v>
      </c>
      <c r="J2391" s="117">
        <v>37.482199999999999</v>
      </c>
    </row>
    <row r="2392" spans="1:10" x14ac:dyDescent="0.2">
      <c r="A2392" s="271"/>
      <c r="B2392" s="271"/>
      <c r="C2392" s="271"/>
      <c r="D2392" s="271"/>
      <c r="E2392" s="271"/>
      <c r="F2392" s="271"/>
      <c r="G2392" s="271" t="s">
        <v>128</v>
      </c>
      <c r="H2392" s="271"/>
      <c r="I2392" s="271"/>
      <c r="J2392" s="118">
        <v>37.482199999999999</v>
      </c>
    </row>
    <row r="2393" spans="1:10" x14ac:dyDescent="0.2">
      <c r="A2393" s="271"/>
      <c r="B2393" s="271"/>
      <c r="C2393" s="271"/>
      <c r="D2393" s="271"/>
      <c r="E2393" s="271"/>
      <c r="F2393" s="271"/>
      <c r="G2393" s="271" t="s">
        <v>1745</v>
      </c>
      <c r="H2393" s="271"/>
      <c r="I2393" s="271"/>
      <c r="J2393" s="118">
        <v>0</v>
      </c>
    </row>
    <row r="2394" spans="1:10" x14ac:dyDescent="0.2">
      <c r="A2394" s="271"/>
      <c r="B2394" s="271"/>
      <c r="C2394" s="271"/>
      <c r="D2394" s="271"/>
      <c r="E2394" s="271"/>
      <c r="F2394" s="271"/>
      <c r="G2394" s="271" t="s">
        <v>63</v>
      </c>
      <c r="H2394" s="271"/>
      <c r="I2394" s="271"/>
      <c r="J2394" s="118">
        <v>37.482199999999999</v>
      </c>
    </row>
    <row r="2395" spans="1:10" x14ac:dyDescent="0.2">
      <c r="A2395" s="271"/>
      <c r="B2395" s="271"/>
      <c r="C2395" s="271"/>
      <c r="D2395" s="271"/>
      <c r="E2395" s="271"/>
      <c r="F2395" s="271"/>
      <c r="G2395" s="271" t="s">
        <v>64</v>
      </c>
      <c r="H2395" s="271"/>
      <c r="I2395" s="271"/>
      <c r="J2395" s="118">
        <v>0</v>
      </c>
    </row>
    <row r="2396" spans="1:10" x14ac:dyDescent="0.2">
      <c r="A2396" s="271"/>
      <c r="B2396" s="271"/>
      <c r="C2396" s="271"/>
      <c r="D2396" s="271"/>
      <c r="E2396" s="271"/>
      <c r="F2396" s="271"/>
      <c r="G2396" s="271" t="s">
        <v>65</v>
      </c>
      <c r="H2396" s="271"/>
      <c r="I2396" s="271"/>
      <c r="J2396" s="118">
        <v>0</v>
      </c>
    </row>
    <row r="2397" spans="1:10" x14ac:dyDescent="0.2">
      <c r="A2397" s="271"/>
      <c r="B2397" s="271"/>
      <c r="C2397" s="271"/>
      <c r="D2397" s="271"/>
      <c r="E2397" s="271"/>
      <c r="F2397" s="271"/>
      <c r="G2397" s="271" t="s">
        <v>66</v>
      </c>
      <c r="H2397" s="271"/>
      <c r="I2397" s="271"/>
      <c r="J2397" s="118">
        <v>3.9289999999999998</v>
      </c>
    </row>
    <row r="2398" spans="1:10" x14ac:dyDescent="0.2">
      <c r="A2398" s="271"/>
      <c r="B2398" s="271"/>
      <c r="C2398" s="271"/>
      <c r="D2398" s="271"/>
      <c r="E2398" s="271"/>
      <c r="F2398" s="271"/>
      <c r="G2398" s="271" t="s">
        <v>67</v>
      </c>
      <c r="H2398" s="271"/>
      <c r="I2398" s="271"/>
      <c r="J2398" s="118">
        <v>9.5398999999999994</v>
      </c>
    </row>
    <row r="2399" spans="1:10" ht="15" x14ac:dyDescent="0.2">
      <c r="A2399" s="119" t="s">
        <v>1195</v>
      </c>
      <c r="B2399" s="112" t="s">
        <v>10</v>
      </c>
      <c r="C2399" s="119" t="s">
        <v>9</v>
      </c>
      <c r="D2399" s="119" t="s">
        <v>84</v>
      </c>
      <c r="E2399" s="112" t="s">
        <v>54</v>
      </c>
      <c r="F2399" s="112" t="s">
        <v>170</v>
      </c>
      <c r="G2399" s="270" t="s">
        <v>171</v>
      </c>
      <c r="H2399" s="270"/>
      <c r="I2399" s="270"/>
      <c r="J2399" s="112" t="s">
        <v>57</v>
      </c>
    </row>
    <row r="2400" spans="1:10" x14ac:dyDescent="0.2">
      <c r="A2400" s="113" t="s">
        <v>38</v>
      </c>
      <c r="B2400" s="114" t="s">
        <v>48</v>
      </c>
      <c r="C2400" s="113" t="s">
        <v>1770</v>
      </c>
      <c r="D2400" s="113" t="s">
        <v>1771</v>
      </c>
      <c r="E2400" s="115">
        <v>0.52600000000000002</v>
      </c>
      <c r="F2400" s="120" t="s">
        <v>133</v>
      </c>
      <c r="G2400" s="272">
        <v>93.869699999999995</v>
      </c>
      <c r="H2400" s="272"/>
      <c r="I2400" s="273"/>
      <c r="J2400" s="117">
        <v>49.375500000000002</v>
      </c>
    </row>
    <row r="2401" spans="1:10" x14ac:dyDescent="0.2">
      <c r="A2401" s="271"/>
      <c r="B2401" s="271"/>
      <c r="C2401" s="271"/>
      <c r="D2401" s="271"/>
      <c r="E2401" s="271"/>
      <c r="F2401" s="271"/>
      <c r="G2401" s="271" t="s">
        <v>1206</v>
      </c>
      <c r="H2401" s="271"/>
      <c r="I2401" s="271"/>
      <c r="J2401" s="118">
        <v>49.375500000000002</v>
      </c>
    </row>
    <row r="2402" spans="1:10" ht="15" x14ac:dyDescent="0.2">
      <c r="A2402" s="119" t="s">
        <v>168</v>
      </c>
      <c r="B2402" s="112" t="s">
        <v>10</v>
      </c>
      <c r="C2402" s="119" t="s">
        <v>9</v>
      </c>
      <c r="D2402" s="119" t="s">
        <v>169</v>
      </c>
      <c r="E2402" s="112" t="s">
        <v>54</v>
      </c>
      <c r="F2402" s="112" t="s">
        <v>170</v>
      </c>
      <c r="G2402" s="270" t="s">
        <v>171</v>
      </c>
      <c r="H2402" s="270"/>
      <c r="I2402" s="270"/>
      <c r="J2402" s="112" t="s">
        <v>57</v>
      </c>
    </row>
    <row r="2403" spans="1:10" ht="25.5" x14ac:dyDescent="0.2">
      <c r="A2403" s="122" t="s">
        <v>172</v>
      </c>
      <c r="B2403" s="123" t="s">
        <v>48</v>
      </c>
      <c r="C2403" s="122">
        <v>1107892</v>
      </c>
      <c r="D2403" s="122" t="s">
        <v>174</v>
      </c>
      <c r="E2403" s="124">
        <v>0.7</v>
      </c>
      <c r="F2403" s="125" t="s">
        <v>133</v>
      </c>
      <c r="G2403" s="274">
        <v>433.21</v>
      </c>
      <c r="H2403" s="274"/>
      <c r="I2403" s="275"/>
      <c r="J2403" s="126">
        <v>303.24700000000001</v>
      </c>
    </row>
    <row r="2404" spans="1:10" x14ac:dyDescent="0.2">
      <c r="A2404" s="271"/>
      <c r="B2404" s="271"/>
      <c r="C2404" s="271"/>
      <c r="D2404" s="271"/>
      <c r="E2404" s="271"/>
      <c r="F2404" s="271"/>
      <c r="G2404" s="271" t="s">
        <v>179</v>
      </c>
      <c r="H2404" s="271"/>
      <c r="I2404" s="271"/>
      <c r="J2404" s="118">
        <v>303.24700000000001</v>
      </c>
    </row>
    <row r="2405" spans="1:10" ht="15" x14ac:dyDescent="0.2">
      <c r="A2405" s="119" t="s">
        <v>1207</v>
      </c>
      <c r="B2405" s="112" t="s">
        <v>10</v>
      </c>
      <c r="C2405" s="119" t="s">
        <v>38</v>
      </c>
      <c r="D2405" s="119" t="s">
        <v>1208</v>
      </c>
      <c r="E2405" s="112" t="s">
        <v>9</v>
      </c>
      <c r="F2405" s="112" t="s">
        <v>54</v>
      </c>
      <c r="G2405" s="121" t="s">
        <v>170</v>
      </c>
      <c r="H2405" s="270" t="s">
        <v>171</v>
      </c>
      <c r="I2405" s="270"/>
      <c r="J2405" s="112" t="s">
        <v>57</v>
      </c>
    </row>
    <row r="2406" spans="1:10" ht="25.5" x14ac:dyDescent="0.2">
      <c r="A2406" s="122" t="s">
        <v>1209</v>
      </c>
      <c r="B2406" s="123" t="s">
        <v>48</v>
      </c>
      <c r="C2406" s="122" t="s">
        <v>1770</v>
      </c>
      <c r="D2406" s="122" t="s">
        <v>929</v>
      </c>
      <c r="E2406" s="123">
        <v>5914647</v>
      </c>
      <c r="F2406" s="124">
        <v>0.78900000000000003</v>
      </c>
      <c r="G2406" s="125" t="s">
        <v>930</v>
      </c>
      <c r="H2406" s="274">
        <v>1.5</v>
      </c>
      <c r="I2406" s="275"/>
      <c r="J2406" s="126">
        <v>1.1835</v>
      </c>
    </row>
    <row r="2407" spans="1:10" x14ac:dyDescent="0.2">
      <c r="A2407" s="271"/>
      <c r="B2407" s="271"/>
      <c r="C2407" s="271"/>
      <c r="D2407" s="271"/>
      <c r="E2407" s="271"/>
      <c r="F2407" s="271"/>
      <c r="G2407" s="271" t="s">
        <v>1210</v>
      </c>
      <c r="H2407" s="271"/>
      <c r="I2407" s="271"/>
      <c r="J2407" s="118">
        <v>1.1835</v>
      </c>
    </row>
    <row r="2408" spans="1:10" ht="15" x14ac:dyDescent="0.2">
      <c r="A2408" s="119" t="s">
        <v>1211</v>
      </c>
      <c r="B2408" s="112" t="s">
        <v>10</v>
      </c>
      <c r="C2408" s="119" t="s">
        <v>38</v>
      </c>
      <c r="D2408" s="119" t="s">
        <v>1212</v>
      </c>
      <c r="E2408" s="112" t="s">
        <v>54</v>
      </c>
      <c r="F2408" s="112" t="s">
        <v>170</v>
      </c>
      <c r="G2408" s="269" t="s">
        <v>1213</v>
      </c>
      <c r="H2408" s="270"/>
      <c r="I2408" s="270"/>
      <c r="J2408" s="112" t="s">
        <v>57</v>
      </c>
    </row>
    <row r="2409" spans="1:10" ht="15" x14ac:dyDescent="0.2">
      <c r="A2409" s="121"/>
      <c r="B2409" s="121"/>
      <c r="C2409" s="121"/>
      <c r="D2409" s="121"/>
      <c r="E2409" s="121"/>
      <c r="F2409" s="121"/>
      <c r="G2409" s="121" t="s">
        <v>1214</v>
      </c>
      <c r="H2409" s="121" t="s">
        <v>1215</v>
      </c>
      <c r="I2409" s="121" t="s">
        <v>1216</v>
      </c>
      <c r="J2409" s="121"/>
    </row>
    <row r="2410" spans="1:10" ht="38.25" x14ac:dyDescent="0.2">
      <c r="A2410" s="122" t="s">
        <v>1212</v>
      </c>
      <c r="B2410" s="123" t="s">
        <v>48</v>
      </c>
      <c r="C2410" s="122" t="s">
        <v>1770</v>
      </c>
      <c r="D2410" s="122" t="s">
        <v>1772</v>
      </c>
      <c r="E2410" s="124">
        <v>0.78900000000000003</v>
      </c>
      <c r="F2410" s="125" t="s">
        <v>51</v>
      </c>
      <c r="G2410" s="123" t="s">
        <v>1773</v>
      </c>
      <c r="H2410" s="123" t="s">
        <v>1774</v>
      </c>
      <c r="I2410" s="123" t="s">
        <v>1775</v>
      </c>
      <c r="J2410" s="126">
        <v>0</v>
      </c>
    </row>
    <row r="2411" spans="1:10" ht="15" thickBot="1" x14ac:dyDescent="0.25">
      <c r="A2411" s="271"/>
      <c r="B2411" s="271"/>
      <c r="C2411" s="271"/>
      <c r="D2411" s="271"/>
      <c r="E2411" s="271"/>
      <c r="F2411" s="271"/>
      <c r="G2411" s="271" t="s">
        <v>1210</v>
      </c>
      <c r="H2411" s="271"/>
      <c r="I2411" s="271"/>
      <c r="J2411" s="118">
        <v>1.1835</v>
      </c>
    </row>
    <row r="2412" spans="1:10" ht="15" thickTop="1" x14ac:dyDescent="0.2">
      <c r="A2412" s="131"/>
      <c r="B2412" s="131"/>
      <c r="C2412" s="131"/>
      <c r="D2412" s="131"/>
      <c r="E2412" s="131"/>
      <c r="F2412" s="131"/>
      <c r="G2412" s="131"/>
      <c r="H2412" s="131"/>
      <c r="I2412" s="131"/>
      <c r="J2412" s="131"/>
    </row>
    <row r="2413" spans="1:10" ht="15" x14ac:dyDescent="0.2">
      <c r="A2413" s="76"/>
      <c r="B2413" s="79" t="s">
        <v>9</v>
      </c>
      <c r="C2413" s="76" t="s">
        <v>10</v>
      </c>
      <c r="D2413" s="76" t="s">
        <v>11</v>
      </c>
      <c r="E2413" s="262" t="s">
        <v>12</v>
      </c>
      <c r="F2413" s="262"/>
      <c r="G2413" s="80" t="s">
        <v>13</v>
      </c>
      <c r="H2413" s="79" t="s">
        <v>14</v>
      </c>
      <c r="I2413" s="79" t="s">
        <v>1550</v>
      </c>
      <c r="J2413" s="79" t="s">
        <v>1551</v>
      </c>
    </row>
    <row r="2414" spans="1:10" ht="25.5" x14ac:dyDescent="0.2">
      <c r="A2414" s="77" t="s">
        <v>15</v>
      </c>
      <c r="B2414" s="5">
        <v>2003850</v>
      </c>
      <c r="C2414" s="77" t="s">
        <v>48</v>
      </c>
      <c r="D2414" s="77" t="s">
        <v>1784</v>
      </c>
      <c r="E2414" s="263" t="s">
        <v>50</v>
      </c>
      <c r="F2414" s="263"/>
      <c r="G2414" s="6" t="s">
        <v>133</v>
      </c>
      <c r="H2414" s="7">
        <v>1</v>
      </c>
      <c r="I2414" s="8">
        <f>+J2427+J2430+J2433</f>
        <v>120.50600493727964</v>
      </c>
      <c r="J2414" s="8">
        <f>+I2414</f>
        <v>120.50600493727964</v>
      </c>
    </row>
    <row r="2415" spans="1:10" ht="15" x14ac:dyDescent="0.2">
      <c r="A2415" s="262" t="s">
        <v>52</v>
      </c>
      <c r="B2415" s="255" t="s">
        <v>9</v>
      </c>
      <c r="C2415" s="262" t="s">
        <v>10</v>
      </c>
      <c r="D2415" s="262" t="s">
        <v>53</v>
      </c>
      <c r="E2415" s="255" t="s">
        <v>54</v>
      </c>
      <c r="F2415" s="264" t="s">
        <v>55</v>
      </c>
      <c r="G2415" s="255"/>
      <c r="H2415" s="264" t="s">
        <v>56</v>
      </c>
      <c r="I2415" s="255"/>
      <c r="J2415" s="255" t="s">
        <v>57</v>
      </c>
    </row>
    <row r="2416" spans="1:10" ht="15" x14ac:dyDescent="0.2">
      <c r="A2416" s="255"/>
      <c r="B2416" s="255"/>
      <c r="C2416" s="255"/>
      <c r="D2416" s="255"/>
      <c r="E2416" s="255"/>
      <c r="F2416" s="79" t="s">
        <v>58</v>
      </c>
      <c r="G2416" s="79" t="s">
        <v>59</v>
      </c>
      <c r="H2416" s="79" t="s">
        <v>58</v>
      </c>
      <c r="I2416" s="79" t="s">
        <v>59</v>
      </c>
      <c r="J2416" s="255"/>
    </row>
    <row r="2417" spans="1:10" x14ac:dyDescent="0.2">
      <c r="A2417" s="75" t="s">
        <v>38</v>
      </c>
      <c r="B2417" s="130" t="s">
        <v>1785</v>
      </c>
      <c r="C2417" s="75" t="s">
        <v>48</v>
      </c>
      <c r="D2417" s="75" t="s">
        <v>1786</v>
      </c>
      <c r="E2417" s="16">
        <v>1</v>
      </c>
      <c r="F2417" s="17">
        <v>1</v>
      </c>
      <c r="G2417" s="17">
        <v>0</v>
      </c>
      <c r="H2417" s="81">
        <v>10.4491</v>
      </c>
      <c r="I2417" s="81">
        <v>1.0141</v>
      </c>
      <c r="J2417" s="81">
        <f>+E2417*(F2417*H2417+G2417*I2417)</f>
        <v>10.4491</v>
      </c>
    </row>
    <row r="2418" spans="1:10" x14ac:dyDescent="0.2">
      <c r="A2418" s="256"/>
      <c r="B2418" s="256"/>
      <c r="C2418" s="256"/>
      <c r="D2418" s="256"/>
      <c r="E2418" s="256"/>
      <c r="F2418" s="256"/>
      <c r="G2418" s="256" t="s">
        <v>62</v>
      </c>
      <c r="H2418" s="256"/>
      <c r="I2418" s="256"/>
      <c r="J2418" s="18">
        <f>SUM(J2417:J2417)</f>
        <v>10.4491</v>
      </c>
    </row>
    <row r="2419" spans="1:10" ht="15" x14ac:dyDescent="0.2">
      <c r="A2419" s="76" t="s">
        <v>123</v>
      </c>
      <c r="B2419" s="79" t="s">
        <v>9</v>
      </c>
      <c r="C2419" s="76" t="s">
        <v>10</v>
      </c>
      <c r="D2419" s="76" t="s">
        <v>124</v>
      </c>
      <c r="E2419" s="79" t="s">
        <v>54</v>
      </c>
      <c r="F2419" s="255" t="s">
        <v>125</v>
      </c>
      <c r="G2419" s="255"/>
      <c r="H2419" s="255"/>
      <c r="I2419" s="255"/>
      <c r="J2419" s="79" t="s">
        <v>57</v>
      </c>
    </row>
    <row r="2420" spans="1:10" x14ac:dyDescent="0.2">
      <c r="A2420" s="75" t="s">
        <v>38</v>
      </c>
      <c r="B2420" s="14" t="s">
        <v>126</v>
      </c>
      <c r="C2420" s="75" t="s">
        <v>48</v>
      </c>
      <c r="D2420" s="75" t="s">
        <v>127</v>
      </c>
      <c r="E2420" s="16">
        <v>1.5</v>
      </c>
      <c r="F2420" s="75"/>
      <c r="G2420" s="75"/>
      <c r="H2420" s="75"/>
      <c r="I2420" s="81">
        <v>18.741099999999999</v>
      </c>
      <c r="J2420" s="81">
        <f>+I2420*E2420</f>
        <v>28.111649999999997</v>
      </c>
    </row>
    <row r="2421" spans="1:10" x14ac:dyDescent="0.2">
      <c r="A2421" s="256"/>
      <c r="B2421" s="256"/>
      <c r="C2421" s="256"/>
      <c r="D2421" s="256"/>
      <c r="E2421" s="256"/>
      <c r="F2421" s="256"/>
      <c r="G2421" s="256" t="s">
        <v>128</v>
      </c>
      <c r="H2421" s="256"/>
      <c r="I2421" s="256"/>
      <c r="J2421" s="18">
        <f>SUM(J2420:J2420)</f>
        <v>28.111649999999997</v>
      </c>
    </row>
    <row r="2422" spans="1:10" x14ac:dyDescent="0.2">
      <c r="A2422" s="256"/>
      <c r="B2422" s="256"/>
      <c r="C2422" s="256"/>
      <c r="D2422" s="256"/>
      <c r="E2422" s="256"/>
      <c r="F2422" s="256"/>
      <c r="G2422" s="256" t="s">
        <v>129</v>
      </c>
      <c r="H2422" s="256"/>
      <c r="I2422" s="256"/>
      <c r="J2422" s="18">
        <v>0</v>
      </c>
    </row>
    <row r="2423" spans="1:10" x14ac:dyDescent="0.2">
      <c r="A2423" s="256"/>
      <c r="B2423" s="256"/>
      <c r="C2423" s="256"/>
      <c r="D2423" s="256"/>
      <c r="E2423" s="256"/>
      <c r="F2423" s="256"/>
      <c r="G2423" s="256" t="s">
        <v>63</v>
      </c>
      <c r="H2423" s="256"/>
      <c r="I2423" s="256"/>
      <c r="J2423" s="18">
        <f>+J2421+J2418</f>
        <v>38.560749999999999</v>
      </c>
    </row>
    <row r="2424" spans="1:10" x14ac:dyDescent="0.2">
      <c r="A2424" s="256"/>
      <c r="B2424" s="256"/>
      <c r="C2424" s="256"/>
      <c r="D2424" s="256"/>
      <c r="E2424" s="256"/>
      <c r="F2424" s="256"/>
      <c r="G2424" s="256" t="s">
        <v>64</v>
      </c>
      <c r="H2424" s="256"/>
      <c r="I2424" s="256"/>
      <c r="J2424" s="18">
        <v>0</v>
      </c>
    </row>
    <row r="2425" spans="1:10" x14ac:dyDescent="0.2">
      <c r="A2425" s="256"/>
      <c r="B2425" s="256"/>
      <c r="C2425" s="256"/>
      <c r="D2425" s="256"/>
      <c r="E2425" s="256"/>
      <c r="F2425" s="256"/>
      <c r="G2425" s="256" t="s">
        <v>65</v>
      </c>
      <c r="H2425" s="256"/>
      <c r="I2425" s="256"/>
      <c r="J2425" s="18">
        <v>0</v>
      </c>
    </row>
    <row r="2426" spans="1:10" x14ac:dyDescent="0.2">
      <c r="A2426" s="256"/>
      <c r="B2426" s="256"/>
      <c r="C2426" s="256"/>
      <c r="D2426" s="256"/>
      <c r="E2426" s="256"/>
      <c r="F2426" s="256"/>
      <c r="G2426" s="256" t="s">
        <v>66</v>
      </c>
      <c r="H2426" s="256"/>
      <c r="I2426" s="256"/>
      <c r="J2426" s="18">
        <v>3.57938</v>
      </c>
    </row>
    <row r="2427" spans="1:10" x14ac:dyDescent="0.2">
      <c r="A2427" s="256"/>
      <c r="B2427" s="256"/>
      <c r="C2427" s="256"/>
      <c r="D2427" s="256"/>
      <c r="E2427" s="256"/>
      <c r="F2427" s="256"/>
      <c r="G2427" s="256" t="s">
        <v>67</v>
      </c>
      <c r="H2427" s="256"/>
      <c r="I2427" s="256"/>
      <c r="J2427" s="18">
        <f>+J2423/J2426</f>
        <v>10.77302493727964</v>
      </c>
    </row>
    <row r="2428" spans="1:10" ht="15" x14ac:dyDescent="0.2">
      <c r="A2428" s="76" t="s">
        <v>1195</v>
      </c>
      <c r="B2428" s="79" t="s">
        <v>10</v>
      </c>
      <c r="C2428" s="76" t="s">
        <v>9</v>
      </c>
      <c r="D2428" s="76" t="s">
        <v>84</v>
      </c>
      <c r="E2428" s="79" t="s">
        <v>54</v>
      </c>
      <c r="F2428" s="79" t="s">
        <v>170</v>
      </c>
      <c r="G2428" s="255" t="s">
        <v>171</v>
      </c>
      <c r="H2428" s="255"/>
      <c r="I2428" s="255"/>
      <c r="J2428" s="79" t="s">
        <v>57</v>
      </c>
    </row>
    <row r="2429" spans="1:10" x14ac:dyDescent="0.2">
      <c r="A2429" s="75" t="s">
        <v>38</v>
      </c>
      <c r="B2429" s="14" t="s">
        <v>48</v>
      </c>
      <c r="C2429" s="75" t="s">
        <v>1202</v>
      </c>
      <c r="D2429" s="75" t="s">
        <v>1203</v>
      </c>
      <c r="E2429" s="16">
        <v>1.05</v>
      </c>
      <c r="F2429" s="15" t="s">
        <v>133</v>
      </c>
      <c r="G2429" s="23"/>
      <c r="H2429" s="23"/>
      <c r="I2429" s="23">
        <v>102.2576</v>
      </c>
      <c r="J2429" s="81">
        <f t="shared" ref="J2429" si="254">+I2429*E2429</f>
        <v>107.37048</v>
      </c>
    </row>
    <row r="2430" spans="1:10" x14ac:dyDescent="0.2">
      <c r="A2430" s="256"/>
      <c r="B2430" s="256"/>
      <c r="C2430" s="256"/>
      <c r="D2430" s="256"/>
      <c r="E2430" s="256"/>
      <c r="F2430" s="256"/>
      <c r="G2430" s="256" t="s">
        <v>1206</v>
      </c>
      <c r="H2430" s="256"/>
      <c r="I2430" s="256"/>
      <c r="J2430" s="18">
        <f>SUM(J2429:J2429)</f>
        <v>107.37048</v>
      </c>
    </row>
    <row r="2431" spans="1:10" ht="15" x14ac:dyDescent="0.2">
      <c r="A2431" s="76" t="s">
        <v>1207</v>
      </c>
      <c r="B2431" s="79" t="s">
        <v>10</v>
      </c>
      <c r="C2431" s="76" t="s">
        <v>38</v>
      </c>
      <c r="D2431" s="76" t="s">
        <v>1208</v>
      </c>
      <c r="E2431" s="79" t="s">
        <v>9</v>
      </c>
      <c r="F2431" s="79" t="s">
        <v>54</v>
      </c>
      <c r="G2431" s="80" t="s">
        <v>170</v>
      </c>
      <c r="H2431" s="255" t="s">
        <v>171</v>
      </c>
      <c r="I2431" s="255"/>
      <c r="J2431" s="79" t="s">
        <v>57</v>
      </c>
    </row>
    <row r="2432" spans="1:10" ht="25.5" x14ac:dyDescent="0.2">
      <c r="A2432" s="78" t="s">
        <v>1209</v>
      </c>
      <c r="B2432" s="9" t="s">
        <v>48</v>
      </c>
      <c r="C2432" s="78" t="s">
        <v>1202</v>
      </c>
      <c r="D2432" s="78" t="s">
        <v>929</v>
      </c>
      <c r="E2432" s="9">
        <v>5914647</v>
      </c>
      <c r="F2432" s="11">
        <v>1.575</v>
      </c>
      <c r="G2432" s="10" t="s">
        <v>930</v>
      </c>
      <c r="H2432" s="22"/>
      <c r="I2432" s="22">
        <v>1.5</v>
      </c>
      <c r="J2432" s="21">
        <f t="shared" ref="J2432" si="255">TRUNC(F2432*I2432,4)</f>
        <v>2.3624999999999998</v>
      </c>
    </row>
    <row r="2433" spans="1:10" x14ac:dyDescent="0.2">
      <c r="A2433" s="257"/>
      <c r="B2433" s="257"/>
      <c r="C2433" s="257"/>
      <c r="D2433" s="257"/>
      <c r="E2433" s="257"/>
      <c r="F2433" s="257"/>
      <c r="G2433" s="258" t="s">
        <v>1210</v>
      </c>
      <c r="H2433" s="258"/>
      <c r="I2433" s="258"/>
      <c r="J2433" s="150">
        <f>SUM(J2432:J2432)</f>
        <v>2.3624999999999998</v>
      </c>
    </row>
    <row r="2434" spans="1:10" customFormat="1" ht="18" customHeight="1" x14ac:dyDescent="0.2">
      <c r="A2434" s="148"/>
      <c r="B2434" s="147" t="s">
        <v>9</v>
      </c>
      <c r="C2434" s="149" t="s">
        <v>10</v>
      </c>
      <c r="D2434" s="149" t="s">
        <v>11</v>
      </c>
      <c r="E2434" s="259" t="s">
        <v>12</v>
      </c>
      <c r="F2434" s="259"/>
      <c r="G2434" s="146" t="s">
        <v>13</v>
      </c>
      <c r="H2434" s="147" t="s">
        <v>14</v>
      </c>
      <c r="I2434" s="147" t="s">
        <v>1739</v>
      </c>
      <c r="J2434" s="145" t="s">
        <v>1740</v>
      </c>
    </row>
    <row r="2435" spans="1:10" customFormat="1" ht="36" customHeight="1" x14ac:dyDescent="0.2">
      <c r="A2435" s="134" t="s">
        <v>15</v>
      </c>
      <c r="B2435" s="86" t="s">
        <v>1788</v>
      </c>
      <c r="C2435" s="100" t="s">
        <v>22</v>
      </c>
      <c r="D2435" s="100" t="s">
        <v>1789</v>
      </c>
      <c r="E2435" s="253" t="s">
        <v>1797</v>
      </c>
      <c r="F2435" s="253"/>
      <c r="G2435" s="85" t="s">
        <v>97</v>
      </c>
      <c r="H2435" s="88">
        <v>1</v>
      </c>
      <c r="I2435" s="87">
        <v>65.91</v>
      </c>
      <c r="J2435" s="135">
        <v>65.91</v>
      </c>
    </row>
    <row r="2436" spans="1:10" customFormat="1" ht="36" customHeight="1" x14ac:dyDescent="0.2">
      <c r="A2436" s="136" t="s">
        <v>20</v>
      </c>
      <c r="B2436" s="90" t="s">
        <v>1798</v>
      </c>
      <c r="C2436" s="96" t="s">
        <v>22</v>
      </c>
      <c r="D2436" s="96" t="s">
        <v>1799</v>
      </c>
      <c r="E2436" s="254" t="s">
        <v>110</v>
      </c>
      <c r="F2436" s="254"/>
      <c r="G2436" s="89" t="s">
        <v>111</v>
      </c>
      <c r="H2436" s="91">
        <v>5.4999999999999997E-3</v>
      </c>
      <c r="I2436" s="137">
        <v>11.7</v>
      </c>
      <c r="J2436" s="138">
        <v>0.06</v>
      </c>
    </row>
    <row r="2437" spans="1:10" customFormat="1" ht="36" customHeight="1" x14ac:dyDescent="0.2">
      <c r="A2437" s="136" t="s">
        <v>20</v>
      </c>
      <c r="B2437" s="90" t="s">
        <v>1800</v>
      </c>
      <c r="C2437" s="96" t="s">
        <v>22</v>
      </c>
      <c r="D2437" s="96" t="s">
        <v>1801</v>
      </c>
      <c r="E2437" s="254" t="s">
        <v>110</v>
      </c>
      <c r="F2437" s="254"/>
      <c r="G2437" s="89" t="s">
        <v>114</v>
      </c>
      <c r="H2437" s="91">
        <v>8.72E-2</v>
      </c>
      <c r="I2437" s="137">
        <v>0.61</v>
      </c>
      <c r="J2437" s="138">
        <v>0.05</v>
      </c>
    </row>
    <row r="2438" spans="1:10" customFormat="1" ht="51" x14ac:dyDescent="0.2">
      <c r="A2438" s="136" t="s">
        <v>20</v>
      </c>
      <c r="B2438" s="90" t="s">
        <v>1802</v>
      </c>
      <c r="C2438" s="96" t="s">
        <v>22</v>
      </c>
      <c r="D2438" s="96" t="s">
        <v>1803</v>
      </c>
      <c r="E2438" s="254" t="s">
        <v>110</v>
      </c>
      <c r="F2438" s="254"/>
      <c r="G2438" s="89" t="s">
        <v>111</v>
      </c>
      <c r="H2438" s="91">
        <v>1.35E-2</v>
      </c>
      <c r="I2438" s="137">
        <v>12.33</v>
      </c>
      <c r="J2438" s="138">
        <v>0.16</v>
      </c>
    </row>
    <row r="2439" spans="1:10" customFormat="1" ht="51" x14ac:dyDescent="0.2">
      <c r="A2439" s="136" t="s">
        <v>20</v>
      </c>
      <c r="B2439" s="90" t="s">
        <v>1804</v>
      </c>
      <c r="C2439" s="96" t="s">
        <v>22</v>
      </c>
      <c r="D2439" s="96" t="s">
        <v>1805</v>
      </c>
      <c r="E2439" s="254" t="s">
        <v>110</v>
      </c>
      <c r="F2439" s="254"/>
      <c r="G2439" s="89" t="s">
        <v>114</v>
      </c>
      <c r="H2439" s="91">
        <v>7.9200000000000007E-2</v>
      </c>
      <c r="I2439" s="137">
        <v>0.86</v>
      </c>
      <c r="J2439" s="138">
        <v>0.06</v>
      </c>
    </row>
    <row r="2440" spans="1:10" customFormat="1" ht="25.5" x14ac:dyDescent="0.2">
      <c r="A2440" s="136" t="s">
        <v>20</v>
      </c>
      <c r="B2440" s="90" t="s">
        <v>1806</v>
      </c>
      <c r="C2440" s="96" t="s">
        <v>22</v>
      </c>
      <c r="D2440" s="96" t="s">
        <v>1807</v>
      </c>
      <c r="E2440" s="254" t="s">
        <v>24</v>
      </c>
      <c r="F2440" s="254"/>
      <c r="G2440" s="89" t="s">
        <v>25</v>
      </c>
      <c r="H2440" s="91">
        <v>0.18529999999999999</v>
      </c>
      <c r="I2440" s="137">
        <v>27.49</v>
      </c>
      <c r="J2440" s="138">
        <v>5.09</v>
      </c>
    </row>
    <row r="2441" spans="1:10" customFormat="1" ht="24" customHeight="1" x14ac:dyDescent="0.2">
      <c r="A2441" s="136" t="s">
        <v>20</v>
      </c>
      <c r="B2441" s="90" t="s">
        <v>74</v>
      </c>
      <c r="C2441" s="96" t="s">
        <v>22</v>
      </c>
      <c r="D2441" s="96" t="s">
        <v>75</v>
      </c>
      <c r="E2441" s="254" t="s">
        <v>24</v>
      </c>
      <c r="F2441" s="254"/>
      <c r="G2441" s="89" t="s">
        <v>25</v>
      </c>
      <c r="H2441" s="91">
        <v>0.18529999999999999</v>
      </c>
      <c r="I2441" s="137">
        <v>19.920000000000002</v>
      </c>
      <c r="J2441" s="138">
        <v>3.69</v>
      </c>
    </row>
    <row r="2442" spans="1:10" customFormat="1" ht="25.5" x14ac:dyDescent="0.2">
      <c r="A2442" s="139" t="s">
        <v>38</v>
      </c>
      <c r="B2442" s="93" t="s">
        <v>246</v>
      </c>
      <c r="C2442" s="98" t="s">
        <v>22</v>
      </c>
      <c r="D2442" s="98" t="s">
        <v>247</v>
      </c>
      <c r="E2442" s="250" t="s">
        <v>84</v>
      </c>
      <c r="F2442" s="250"/>
      <c r="G2442" s="92" t="s">
        <v>133</v>
      </c>
      <c r="H2442" s="95">
        <v>5.6800000000000003E-2</v>
      </c>
      <c r="I2442" s="94">
        <v>100</v>
      </c>
      <c r="J2442" s="140">
        <v>5.68</v>
      </c>
    </row>
    <row r="2443" spans="1:10" customFormat="1" ht="38.25" x14ac:dyDescent="0.2">
      <c r="A2443" s="139" t="s">
        <v>38</v>
      </c>
      <c r="B2443" s="93" t="s">
        <v>1808</v>
      </c>
      <c r="C2443" s="98" t="s">
        <v>22</v>
      </c>
      <c r="D2443" s="98" t="s">
        <v>1809</v>
      </c>
      <c r="E2443" s="250" t="s">
        <v>84</v>
      </c>
      <c r="F2443" s="250"/>
      <c r="G2443" s="92" t="s">
        <v>97</v>
      </c>
      <c r="H2443" s="95">
        <v>1.0174000000000001</v>
      </c>
      <c r="I2443" s="94">
        <v>49.71</v>
      </c>
      <c r="J2443" s="140">
        <v>50.57</v>
      </c>
    </row>
    <row r="2444" spans="1:10" customFormat="1" ht="24" customHeight="1" x14ac:dyDescent="0.2">
      <c r="A2444" s="139" t="s">
        <v>38</v>
      </c>
      <c r="B2444" s="93" t="s">
        <v>1810</v>
      </c>
      <c r="C2444" s="98" t="s">
        <v>22</v>
      </c>
      <c r="D2444" s="98" t="s">
        <v>1811</v>
      </c>
      <c r="E2444" s="250" t="s">
        <v>84</v>
      </c>
      <c r="F2444" s="250"/>
      <c r="G2444" s="92" t="s">
        <v>133</v>
      </c>
      <c r="H2444" s="95">
        <v>6.4000000000000003E-3</v>
      </c>
      <c r="I2444" s="94">
        <v>86.99</v>
      </c>
      <c r="J2444" s="140">
        <v>0.55000000000000004</v>
      </c>
    </row>
    <row r="2445" spans="1:10" customFormat="1" x14ac:dyDescent="0.2">
      <c r="A2445" s="141"/>
      <c r="B2445" s="142"/>
      <c r="C2445" s="142"/>
      <c r="D2445" s="142"/>
      <c r="E2445" s="142"/>
      <c r="F2445" s="143"/>
      <c r="G2445" s="142"/>
      <c r="H2445" s="251"/>
      <c r="I2445" s="251"/>
      <c r="J2445" s="144"/>
    </row>
    <row r="2446" spans="1:10" customFormat="1" ht="18" customHeight="1" x14ac:dyDescent="0.2">
      <c r="A2446" s="132"/>
      <c r="B2446" s="84" t="s">
        <v>9</v>
      </c>
      <c r="C2446" s="99" t="s">
        <v>10</v>
      </c>
      <c r="D2446" s="99" t="s">
        <v>11</v>
      </c>
      <c r="E2446" s="252" t="s">
        <v>12</v>
      </c>
      <c r="F2446" s="252"/>
      <c r="G2446" s="97" t="s">
        <v>13</v>
      </c>
      <c r="H2446" s="84" t="s">
        <v>14</v>
      </c>
      <c r="I2446" s="84" t="s">
        <v>1739</v>
      </c>
      <c r="J2446" s="133" t="s">
        <v>1740</v>
      </c>
    </row>
    <row r="2447" spans="1:10" customFormat="1" ht="60" customHeight="1" x14ac:dyDescent="0.2">
      <c r="A2447" s="134" t="s">
        <v>15</v>
      </c>
      <c r="B2447" s="86" t="s">
        <v>1790</v>
      </c>
      <c r="C2447" s="100" t="s">
        <v>22</v>
      </c>
      <c r="D2447" s="100" t="s">
        <v>1791</v>
      </c>
      <c r="E2447" s="253" t="s">
        <v>1812</v>
      </c>
      <c r="F2447" s="253"/>
      <c r="G2447" s="85" t="s">
        <v>90</v>
      </c>
      <c r="H2447" s="88">
        <v>1</v>
      </c>
      <c r="I2447" s="87">
        <v>45.07</v>
      </c>
      <c r="J2447" s="135">
        <v>45.07</v>
      </c>
    </row>
    <row r="2448" spans="1:10" customFormat="1" ht="24" customHeight="1" x14ac:dyDescent="0.2">
      <c r="A2448" s="136" t="s">
        <v>20</v>
      </c>
      <c r="B2448" s="90" t="s">
        <v>988</v>
      </c>
      <c r="C2448" s="96" t="s">
        <v>22</v>
      </c>
      <c r="D2448" s="96" t="s">
        <v>989</v>
      </c>
      <c r="E2448" s="254" t="s">
        <v>24</v>
      </c>
      <c r="F2448" s="254"/>
      <c r="G2448" s="89" t="s">
        <v>133</v>
      </c>
      <c r="H2448" s="91">
        <v>2E-3</v>
      </c>
      <c r="I2448" s="137">
        <v>644.75</v>
      </c>
      <c r="J2448" s="138">
        <v>1.28</v>
      </c>
    </row>
    <row r="2449" spans="1:10" customFormat="1" ht="24" customHeight="1" x14ac:dyDescent="0.2">
      <c r="A2449" s="136" t="s">
        <v>20</v>
      </c>
      <c r="B2449" s="90" t="s">
        <v>74</v>
      </c>
      <c r="C2449" s="96" t="s">
        <v>22</v>
      </c>
      <c r="D2449" s="96" t="s">
        <v>75</v>
      </c>
      <c r="E2449" s="254" t="s">
        <v>24</v>
      </c>
      <c r="F2449" s="254"/>
      <c r="G2449" s="89" t="s">
        <v>25</v>
      </c>
      <c r="H2449" s="91">
        <v>0.39400000000000002</v>
      </c>
      <c r="I2449" s="137">
        <v>19.920000000000002</v>
      </c>
      <c r="J2449" s="138">
        <v>7.84</v>
      </c>
    </row>
    <row r="2450" spans="1:10" customFormat="1" ht="24" customHeight="1" x14ac:dyDescent="0.2">
      <c r="A2450" s="136" t="s">
        <v>20</v>
      </c>
      <c r="B2450" s="90" t="s">
        <v>150</v>
      </c>
      <c r="C2450" s="96" t="s">
        <v>22</v>
      </c>
      <c r="D2450" s="96" t="s">
        <v>151</v>
      </c>
      <c r="E2450" s="254" t="s">
        <v>24</v>
      </c>
      <c r="F2450" s="254"/>
      <c r="G2450" s="89" t="s">
        <v>25</v>
      </c>
      <c r="H2450" s="91">
        <v>0.39400000000000002</v>
      </c>
      <c r="I2450" s="137">
        <v>27.61</v>
      </c>
      <c r="J2450" s="138">
        <v>10.87</v>
      </c>
    </row>
    <row r="2451" spans="1:10" customFormat="1" ht="24" customHeight="1" x14ac:dyDescent="0.2">
      <c r="A2451" s="139" t="s">
        <v>38</v>
      </c>
      <c r="B2451" s="93" t="s">
        <v>246</v>
      </c>
      <c r="C2451" s="98" t="s">
        <v>22</v>
      </c>
      <c r="D2451" s="98" t="s">
        <v>247</v>
      </c>
      <c r="E2451" s="250" t="s">
        <v>84</v>
      </c>
      <c r="F2451" s="250"/>
      <c r="G2451" s="92" t="s">
        <v>133</v>
      </c>
      <c r="H2451" s="95">
        <v>7.0000000000000001E-3</v>
      </c>
      <c r="I2451" s="94">
        <v>100</v>
      </c>
      <c r="J2451" s="140">
        <v>0.7</v>
      </c>
    </row>
    <row r="2452" spans="1:10" customFormat="1" ht="24" customHeight="1" x14ac:dyDescent="0.2">
      <c r="A2452" s="139" t="s">
        <v>38</v>
      </c>
      <c r="B2452" s="93" t="s">
        <v>1813</v>
      </c>
      <c r="C2452" s="98" t="s">
        <v>22</v>
      </c>
      <c r="D2452" s="98" t="s">
        <v>1814</v>
      </c>
      <c r="E2452" s="250" t="s">
        <v>84</v>
      </c>
      <c r="F2452" s="250"/>
      <c r="G2452" s="92" t="s">
        <v>90</v>
      </c>
      <c r="H2452" s="95">
        <v>1.0049999999999999</v>
      </c>
      <c r="I2452" s="94">
        <v>24.26</v>
      </c>
      <c r="J2452" s="140">
        <v>24.38</v>
      </c>
    </row>
    <row r="2453" spans="1:10" customFormat="1" x14ac:dyDescent="0.2">
      <c r="A2453" s="141"/>
      <c r="B2453" s="142"/>
      <c r="C2453" s="142"/>
      <c r="D2453" s="142"/>
      <c r="E2453" s="142"/>
      <c r="F2453" s="143"/>
      <c r="G2453" s="142"/>
      <c r="H2453" s="251"/>
      <c r="I2453" s="251"/>
      <c r="J2453" s="144"/>
    </row>
  </sheetData>
  <autoFilter ref="A5:J2340" xr:uid="{00000000-0001-0000-0000-000000000000}"/>
  <mergeCells count="2391">
    <mergeCell ref="E2342:F2342"/>
    <mergeCell ref="E2343:F2343"/>
    <mergeCell ref="A2344:A2345"/>
    <mergeCell ref="B2344:B2345"/>
    <mergeCell ref="C2344:C2345"/>
    <mergeCell ref="D2344:D2345"/>
    <mergeCell ref="E2344:E2345"/>
    <mergeCell ref="F2344:G2344"/>
    <mergeCell ref="H2344:I2344"/>
    <mergeCell ref="J2344:J2345"/>
    <mergeCell ref="A2348:F2348"/>
    <mergeCell ref="G2348:I2348"/>
    <mergeCell ref="F2349:I2349"/>
    <mergeCell ref="A2352:F2352"/>
    <mergeCell ref="G2352:I2352"/>
    <mergeCell ref="A2353:F2353"/>
    <mergeCell ref="G2353:I2353"/>
    <mergeCell ref="A2354:F2354"/>
    <mergeCell ref="G2354:I2354"/>
    <mergeCell ref="A2355:F2355"/>
    <mergeCell ref="G2355:I2355"/>
    <mergeCell ref="A2356:F2356"/>
    <mergeCell ref="G2356:I2356"/>
    <mergeCell ref="A2357:F2357"/>
    <mergeCell ref="G2357:I2357"/>
    <mergeCell ref="A2358:F2358"/>
    <mergeCell ref="G2358:I2358"/>
    <mergeCell ref="G2359:I2359"/>
    <mergeCell ref="G2360:I2360"/>
    <mergeCell ref="G2361:I2361"/>
    <mergeCell ref="G2362:I2362"/>
    <mergeCell ref="G2363:I2363"/>
    <mergeCell ref="G2364:I2364"/>
    <mergeCell ref="G2365:I2365"/>
    <mergeCell ref="G2366:I2366"/>
    <mergeCell ref="A2367:F2367"/>
    <mergeCell ref="G2367:I2367"/>
    <mergeCell ref="H2368:I2368"/>
    <mergeCell ref="H2369:I2369"/>
    <mergeCell ref="H2370:I2370"/>
    <mergeCell ref="H2371:I2371"/>
    <mergeCell ref="H2372:I2372"/>
    <mergeCell ref="H2373:I2373"/>
    <mergeCell ref="H2374:I2374"/>
    <mergeCell ref="H2375:I2375"/>
    <mergeCell ref="A2376:F2376"/>
    <mergeCell ref="G2376:I2376"/>
    <mergeCell ref="G2377:I2377"/>
    <mergeCell ref="A2386:F2386"/>
    <mergeCell ref="G2386:I2386"/>
    <mergeCell ref="E2388:F2388"/>
    <mergeCell ref="E2389:F2389"/>
    <mergeCell ref="F2390:I2390"/>
    <mergeCell ref="A2392:F2392"/>
    <mergeCell ref="G2392:I2392"/>
    <mergeCell ref="A2393:F2393"/>
    <mergeCell ref="G2393:I2393"/>
    <mergeCell ref="A2394:F2394"/>
    <mergeCell ref="G2394:I2394"/>
    <mergeCell ref="A2395:F2395"/>
    <mergeCell ref="G2395:I2395"/>
    <mergeCell ref="A2396:F2396"/>
    <mergeCell ref="G2396:I2396"/>
    <mergeCell ref="A2397:F2397"/>
    <mergeCell ref="G2397:I2397"/>
    <mergeCell ref="H2405:I2405"/>
    <mergeCell ref="H2406:I2406"/>
    <mergeCell ref="A2407:F2407"/>
    <mergeCell ref="G2407:I2407"/>
    <mergeCell ref="G2408:I2408"/>
    <mergeCell ref="A2411:F2411"/>
    <mergeCell ref="G2411:I2411"/>
    <mergeCell ref="A2398:F2398"/>
    <mergeCell ref="G2398:I2398"/>
    <mergeCell ref="G2399:I2399"/>
    <mergeCell ref="G2400:I2400"/>
    <mergeCell ref="A2401:F2401"/>
    <mergeCell ref="G2401:I2401"/>
    <mergeCell ref="G2402:I2402"/>
    <mergeCell ref="G2403:I2403"/>
    <mergeCell ref="A2404:F2404"/>
    <mergeCell ref="G2404:I2404"/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A4:J4"/>
    <mergeCell ref="E6:F6"/>
    <mergeCell ref="E7:F7"/>
    <mergeCell ref="E8:F8"/>
    <mergeCell ref="E9:F9"/>
    <mergeCell ref="E10:F10"/>
    <mergeCell ref="E11:F11"/>
    <mergeCell ref="E12:F12"/>
    <mergeCell ref="A34:F34"/>
    <mergeCell ref="G34:I34"/>
    <mergeCell ref="A35:F35"/>
    <mergeCell ref="G35:I35"/>
    <mergeCell ref="A36:F36"/>
    <mergeCell ref="G36:I36"/>
    <mergeCell ref="A37:F37"/>
    <mergeCell ref="G37:I37"/>
    <mergeCell ref="A38:F38"/>
    <mergeCell ref="G38:I38"/>
    <mergeCell ref="A39:F39"/>
    <mergeCell ref="G39:I39"/>
    <mergeCell ref="E41:F41"/>
    <mergeCell ref="E42:F42"/>
    <mergeCell ref="E43:F43"/>
    <mergeCell ref="E44:F44"/>
    <mergeCell ref="E14:F14"/>
    <mergeCell ref="E15:F15"/>
    <mergeCell ref="E16:F16"/>
    <mergeCell ref="E17:F17"/>
    <mergeCell ref="A18:J18"/>
    <mergeCell ref="A19:J19"/>
    <mergeCell ref="E29:F29"/>
    <mergeCell ref="E30:F30"/>
    <mergeCell ref="A31:A32"/>
    <mergeCell ref="B31:B32"/>
    <mergeCell ref="C31:C32"/>
    <mergeCell ref="D31:D32"/>
    <mergeCell ref="E31:E32"/>
    <mergeCell ref="F31:G31"/>
    <mergeCell ref="H31:I31"/>
    <mergeCell ref="J31:J32"/>
    <mergeCell ref="E21:F21"/>
    <mergeCell ref="E22:F22"/>
    <mergeCell ref="J70:J71"/>
    <mergeCell ref="A73:F73"/>
    <mergeCell ref="G73:I73"/>
    <mergeCell ref="E45:F45"/>
    <mergeCell ref="E46:F46"/>
    <mergeCell ref="E47:F47"/>
    <mergeCell ref="E48:F48"/>
    <mergeCell ref="E49:F49"/>
    <mergeCell ref="E50:F50"/>
    <mergeCell ref="E52:F52"/>
    <mergeCell ref="E53:F53"/>
    <mergeCell ref="E54:F54"/>
    <mergeCell ref="E55:F55"/>
    <mergeCell ref="E56:F56"/>
    <mergeCell ref="E57:F57"/>
    <mergeCell ref="E58:F58"/>
    <mergeCell ref="E59:F59"/>
    <mergeCell ref="E61:F61"/>
    <mergeCell ref="F74:I74"/>
    <mergeCell ref="A76:F76"/>
    <mergeCell ref="G76:I76"/>
    <mergeCell ref="A77:F77"/>
    <mergeCell ref="G77:I77"/>
    <mergeCell ref="A78:F78"/>
    <mergeCell ref="G78:I78"/>
    <mergeCell ref="A79:F79"/>
    <mergeCell ref="G79:I79"/>
    <mergeCell ref="A80:F80"/>
    <mergeCell ref="G80:I80"/>
    <mergeCell ref="A81:F81"/>
    <mergeCell ref="G81:I81"/>
    <mergeCell ref="A82:F82"/>
    <mergeCell ref="G82:I82"/>
    <mergeCell ref="E84:F84"/>
    <mergeCell ref="E62:F62"/>
    <mergeCell ref="E63:F63"/>
    <mergeCell ref="E64:F64"/>
    <mergeCell ref="E65:F65"/>
    <mergeCell ref="E66:F66"/>
    <mergeCell ref="E68:F68"/>
    <mergeCell ref="E69:F69"/>
    <mergeCell ref="A70:A71"/>
    <mergeCell ref="B70:B71"/>
    <mergeCell ref="C70:C71"/>
    <mergeCell ref="D70:D71"/>
    <mergeCell ref="E70:E71"/>
    <mergeCell ref="F70:G70"/>
    <mergeCell ref="H70:I70"/>
    <mergeCell ref="E85:F85"/>
    <mergeCell ref="A86:A87"/>
    <mergeCell ref="B86:B87"/>
    <mergeCell ref="C86:C87"/>
    <mergeCell ref="D86:D87"/>
    <mergeCell ref="E86:E87"/>
    <mergeCell ref="F86:G86"/>
    <mergeCell ref="H86:I86"/>
    <mergeCell ref="J86:J87"/>
    <mergeCell ref="A89:F89"/>
    <mergeCell ref="G89:I89"/>
    <mergeCell ref="F90:I90"/>
    <mergeCell ref="A92:F92"/>
    <mergeCell ref="G92:I92"/>
    <mergeCell ref="A93:F93"/>
    <mergeCell ref="G93:I93"/>
    <mergeCell ref="A94:F94"/>
    <mergeCell ref="G94:I94"/>
    <mergeCell ref="A95:F95"/>
    <mergeCell ref="G95:I95"/>
    <mergeCell ref="A96:F96"/>
    <mergeCell ref="G96:I96"/>
    <mergeCell ref="A97:F97"/>
    <mergeCell ref="G97:I97"/>
    <mergeCell ref="A98:F98"/>
    <mergeCell ref="G98:I98"/>
    <mergeCell ref="E100:F100"/>
    <mergeCell ref="E101:F101"/>
    <mergeCell ref="A102:A103"/>
    <mergeCell ref="B102:B103"/>
    <mergeCell ref="C102:C103"/>
    <mergeCell ref="D102:D103"/>
    <mergeCell ref="E102:E103"/>
    <mergeCell ref="F102:G102"/>
    <mergeCell ref="H102:I102"/>
    <mergeCell ref="J102:J103"/>
    <mergeCell ref="A105:F105"/>
    <mergeCell ref="G105:I105"/>
    <mergeCell ref="A106:F106"/>
    <mergeCell ref="G106:I106"/>
    <mergeCell ref="A107:F107"/>
    <mergeCell ref="G107:I107"/>
    <mergeCell ref="A108:F108"/>
    <mergeCell ref="G108:I108"/>
    <mergeCell ref="A109:F109"/>
    <mergeCell ref="G109:I109"/>
    <mergeCell ref="A110:F110"/>
    <mergeCell ref="G110:I110"/>
    <mergeCell ref="E112:F112"/>
    <mergeCell ref="E113:F113"/>
    <mergeCell ref="A114:A115"/>
    <mergeCell ref="B114:B115"/>
    <mergeCell ref="C114:C115"/>
    <mergeCell ref="D114:D115"/>
    <mergeCell ref="E114:E115"/>
    <mergeCell ref="F114:G114"/>
    <mergeCell ref="H114:I114"/>
    <mergeCell ref="J114:J115"/>
    <mergeCell ref="J135:J136"/>
    <mergeCell ref="A142:F142"/>
    <mergeCell ref="G142:I142"/>
    <mergeCell ref="A117:F117"/>
    <mergeCell ref="G117:I117"/>
    <mergeCell ref="F118:I118"/>
    <mergeCell ref="A120:F120"/>
    <mergeCell ref="G120:I120"/>
    <mergeCell ref="A121:F121"/>
    <mergeCell ref="G121:I121"/>
    <mergeCell ref="A122:F122"/>
    <mergeCell ref="G122:I122"/>
    <mergeCell ref="A123:F123"/>
    <mergeCell ref="G123:I123"/>
    <mergeCell ref="A124:F124"/>
    <mergeCell ref="G124:I124"/>
    <mergeCell ref="A125:F125"/>
    <mergeCell ref="G125:I125"/>
    <mergeCell ref="A126:F126"/>
    <mergeCell ref="G126:I126"/>
    <mergeCell ref="F143:I143"/>
    <mergeCell ref="A145:F145"/>
    <mergeCell ref="G145:I145"/>
    <mergeCell ref="A146:F146"/>
    <mergeCell ref="G146:I146"/>
    <mergeCell ref="A147:F147"/>
    <mergeCell ref="G147:I147"/>
    <mergeCell ref="A148:F148"/>
    <mergeCell ref="G148:I148"/>
    <mergeCell ref="A149:F149"/>
    <mergeCell ref="G149:I149"/>
    <mergeCell ref="A150:F150"/>
    <mergeCell ref="G150:I150"/>
    <mergeCell ref="A151:F151"/>
    <mergeCell ref="G151:I151"/>
    <mergeCell ref="E153:F153"/>
    <mergeCell ref="E128:F128"/>
    <mergeCell ref="E129:F129"/>
    <mergeCell ref="E130:F130"/>
    <mergeCell ref="E131:F131"/>
    <mergeCell ref="E133:F133"/>
    <mergeCell ref="E134:F134"/>
    <mergeCell ref="A135:A136"/>
    <mergeCell ref="B135:B136"/>
    <mergeCell ref="C135:C136"/>
    <mergeCell ref="D135:D136"/>
    <mergeCell ref="E135:E136"/>
    <mergeCell ref="F135:G135"/>
    <mergeCell ref="H135:I135"/>
    <mergeCell ref="A166:F166"/>
    <mergeCell ref="G166:I166"/>
    <mergeCell ref="E168:F168"/>
    <mergeCell ref="E169:F169"/>
    <mergeCell ref="E170:F170"/>
    <mergeCell ref="E171:F171"/>
    <mergeCell ref="E172:F172"/>
    <mergeCell ref="E174:F174"/>
    <mergeCell ref="E175:F175"/>
    <mergeCell ref="E176:F176"/>
    <mergeCell ref="E178:F178"/>
    <mergeCell ref="E179:F179"/>
    <mergeCell ref="E180:F180"/>
    <mergeCell ref="E181:F181"/>
    <mergeCell ref="E154:F154"/>
    <mergeCell ref="A155:F155"/>
    <mergeCell ref="G155:I155"/>
    <mergeCell ref="A156:F156"/>
    <mergeCell ref="G156:I156"/>
    <mergeCell ref="A157:F157"/>
    <mergeCell ref="G157:I157"/>
    <mergeCell ref="A158:F158"/>
    <mergeCell ref="G158:I158"/>
    <mergeCell ref="A159:F159"/>
    <mergeCell ref="G159:I159"/>
    <mergeCell ref="G160:I160"/>
    <mergeCell ref="E199:F199"/>
    <mergeCell ref="E200:F200"/>
    <mergeCell ref="E201:F201"/>
    <mergeCell ref="E202:F202"/>
    <mergeCell ref="E203:F203"/>
    <mergeCell ref="E204:F204"/>
    <mergeCell ref="E206:F206"/>
    <mergeCell ref="E207:F207"/>
    <mergeCell ref="E208:F208"/>
    <mergeCell ref="E209:F209"/>
    <mergeCell ref="E210:F210"/>
    <mergeCell ref="E211:F211"/>
    <mergeCell ref="E212:F212"/>
    <mergeCell ref="E213:F213"/>
    <mergeCell ref="E215:F215"/>
    <mergeCell ref="E182:F182"/>
    <mergeCell ref="E184:F184"/>
    <mergeCell ref="E185:F185"/>
    <mergeCell ref="E186:F186"/>
    <mergeCell ref="E187:F187"/>
    <mergeCell ref="E188:F188"/>
    <mergeCell ref="E189:F189"/>
    <mergeCell ref="E190:F190"/>
    <mergeCell ref="E192:F192"/>
    <mergeCell ref="E193:F193"/>
    <mergeCell ref="E194:F194"/>
    <mergeCell ref="E196:F196"/>
    <mergeCell ref="E197:F197"/>
    <mergeCell ref="E198:F198"/>
    <mergeCell ref="E233:F233"/>
    <mergeCell ref="E234:F234"/>
    <mergeCell ref="E235:F235"/>
    <mergeCell ref="E236:F236"/>
    <mergeCell ref="E237:F237"/>
    <mergeCell ref="E238:F238"/>
    <mergeCell ref="E239:F239"/>
    <mergeCell ref="E240:F240"/>
    <mergeCell ref="E241:F241"/>
    <mergeCell ref="E243:F243"/>
    <mergeCell ref="E244:F244"/>
    <mergeCell ref="E245:F245"/>
    <mergeCell ref="E246:F246"/>
    <mergeCell ref="E247:F247"/>
    <mergeCell ref="E248:F248"/>
    <mergeCell ref="E249:F249"/>
    <mergeCell ref="E216:F216"/>
    <mergeCell ref="E217:F217"/>
    <mergeCell ref="E218:F218"/>
    <mergeCell ref="E219:F219"/>
    <mergeCell ref="E220:F220"/>
    <mergeCell ref="E221:F221"/>
    <mergeCell ref="E222:F222"/>
    <mergeCell ref="E223:F223"/>
    <mergeCell ref="E225:F225"/>
    <mergeCell ref="E226:F226"/>
    <mergeCell ref="E227:F227"/>
    <mergeCell ref="E228:F228"/>
    <mergeCell ref="E229:F229"/>
    <mergeCell ref="E230:F230"/>
    <mergeCell ref="E231:F231"/>
    <mergeCell ref="E268:F268"/>
    <mergeCell ref="E269:F269"/>
    <mergeCell ref="E270:F270"/>
    <mergeCell ref="E271:F271"/>
    <mergeCell ref="E272:F272"/>
    <mergeCell ref="E273:F273"/>
    <mergeCell ref="E274:F274"/>
    <mergeCell ref="E275:F275"/>
    <mergeCell ref="E276:F276"/>
    <mergeCell ref="E277:F277"/>
    <mergeCell ref="E278:F278"/>
    <mergeCell ref="E279:F279"/>
    <mergeCell ref="E280:F280"/>
    <mergeCell ref="E281:F281"/>
    <mergeCell ref="E282:F282"/>
    <mergeCell ref="E283:F283"/>
    <mergeCell ref="E250:F250"/>
    <mergeCell ref="E251:F251"/>
    <mergeCell ref="E253:F253"/>
    <mergeCell ref="E254:F254"/>
    <mergeCell ref="E255:F255"/>
    <mergeCell ref="E256:F256"/>
    <mergeCell ref="E257:F257"/>
    <mergeCell ref="E258:F258"/>
    <mergeCell ref="E260:F260"/>
    <mergeCell ref="E261:F261"/>
    <mergeCell ref="E262:F262"/>
    <mergeCell ref="E263:F263"/>
    <mergeCell ref="E264:F264"/>
    <mergeCell ref="E265:F265"/>
    <mergeCell ref="E266:F266"/>
    <mergeCell ref="E334:F334"/>
    <mergeCell ref="E301:F301"/>
    <mergeCell ref="E302:F302"/>
    <mergeCell ref="E303:F303"/>
    <mergeCell ref="E304:F304"/>
    <mergeCell ref="E305:F305"/>
    <mergeCell ref="E307:F307"/>
    <mergeCell ref="E308:F308"/>
    <mergeCell ref="E309:F309"/>
    <mergeCell ref="E310:F310"/>
    <mergeCell ref="E311:F311"/>
    <mergeCell ref="E312:F312"/>
    <mergeCell ref="E313:F313"/>
    <mergeCell ref="E314:F314"/>
    <mergeCell ref="E315:F315"/>
    <mergeCell ref="E317:F317"/>
    <mergeCell ref="E284:F284"/>
    <mergeCell ref="E285:F285"/>
    <mergeCell ref="E286:F286"/>
    <mergeCell ref="E287:F287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97:F297"/>
    <mergeCell ref="E298:F298"/>
    <mergeCell ref="E299:F299"/>
    <mergeCell ref="E300:F300"/>
    <mergeCell ref="E335:F335"/>
    <mergeCell ref="E336:F336"/>
    <mergeCell ref="E337:F337"/>
    <mergeCell ref="E338:F338"/>
    <mergeCell ref="E339:F339"/>
    <mergeCell ref="E340:F340"/>
    <mergeCell ref="E342:F342"/>
    <mergeCell ref="E343:F343"/>
    <mergeCell ref="E344:F344"/>
    <mergeCell ref="E345:F345"/>
    <mergeCell ref="E346:F346"/>
    <mergeCell ref="E347:F347"/>
    <mergeCell ref="E348:F348"/>
    <mergeCell ref="E349:F349"/>
    <mergeCell ref="E350:F350"/>
    <mergeCell ref="E351:F351"/>
    <mergeCell ref="E318:F318"/>
    <mergeCell ref="E319:F319"/>
    <mergeCell ref="E320:F320"/>
    <mergeCell ref="E321:F321"/>
    <mergeCell ref="E322:F322"/>
    <mergeCell ref="E323:F323"/>
    <mergeCell ref="E324:F324"/>
    <mergeCell ref="E325:F325"/>
    <mergeCell ref="E326:F326"/>
    <mergeCell ref="E327:F327"/>
    <mergeCell ref="E328:F328"/>
    <mergeCell ref="E329:F329"/>
    <mergeCell ref="E330:F330"/>
    <mergeCell ref="E331:F331"/>
    <mergeCell ref="E332:F332"/>
    <mergeCell ref="E333:F333"/>
    <mergeCell ref="E369:F369"/>
    <mergeCell ref="E370:F370"/>
    <mergeCell ref="E371:F371"/>
    <mergeCell ref="E372:F372"/>
    <mergeCell ref="E373:F373"/>
    <mergeCell ref="E374:F374"/>
    <mergeCell ref="E375:F375"/>
    <mergeCell ref="E376:F376"/>
    <mergeCell ref="E377:F377"/>
    <mergeCell ref="E378:F378"/>
    <mergeCell ref="E379:F379"/>
    <mergeCell ref="E381:F381"/>
    <mergeCell ref="E382:F382"/>
    <mergeCell ref="E383:F383"/>
    <mergeCell ref="E384:F384"/>
    <mergeCell ref="E385:F385"/>
    <mergeCell ref="E352:F352"/>
    <mergeCell ref="E353:F353"/>
    <mergeCell ref="E354:F354"/>
    <mergeCell ref="E355:F355"/>
    <mergeCell ref="E356:F356"/>
    <mergeCell ref="E357:F357"/>
    <mergeCell ref="E358:F358"/>
    <mergeCell ref="E359:F359"/>
    <mergeCell ref="E360:F360"/>
    <mergeCell ref="E361:F361"/>
    <mergeCell ref="E362:F362"/>
    <mergeCell ref="E363:F363"/>
    <mergeCell ref="E365:F365"/>
    <mergeCell ref="E366:F366"/>
    <mergeCell ref="E367:F367"/>
    <mergeCell ref="E403:F403"/>
    <mergeCell ref="E404:F404"/>
    <mergeCell ref="E405:F405"/>
    <mergeCell ref="E406:F406"/>
    <mergeCell ref="E407:F407"/>
    <mergeCell ref="E408:F408"/>
    <mergeCell ref="E409:F409"/>
    <mergeCell ref="E410:F410"/>
    <mergeCell ref="E412:F412"/>
    <mergeCell ref="E413:F413"/>
    <mergeCell ref="E414:F414"/>
    <mergeCell ref="E415:F415"/>
    <mergeCell ref="E416:F416"/>
    <mergeCell ref="E417:F417"/>
    <mergeCell ref="E418:F418"/>
    <mergeCell ref="E419:F419"/>
    <mergeCell ref="E386:F386"/>
    <mergeCell ref="E387:F387"/>
    <mergeCell ref="E388:F388"/>
    <mergeCell ref="E389:F389"/>
    <mergeCell ref="E391:F391"/>
    <mergeCell ref="E392:F392"/>
    <mergeCell ref="E393:F393"/>
    <mergeCell ref="E394:F394"/>
    <mergeCell ref="E395:F395"/>
    <mergeCell ref="E397:F397"/>
    <mergeCell ref="E398:F398"/>
    <mergeCell ref="E399:F399"/>
    <mergeCell ref="E400:F400"/>
    <mergeCell ref="E401:F401"/>
    <mergeCell ref="E402:F402"/>
    <mergeCell ref="E437:F437"/>
    <mergeCell ref="E438:F438"/>
    <mergeCell ref="E439:F439"/>
    <mergeCell ref="E440:F440"/>
    <mergeCell ref="E441:F441"/>
    <mergeCell ref="E442:F442"/>
    <mergeCell ref="E443:F443"/>
    <mergeCell ref="E444:F444"/>
    <mergeCell ref="E445:F445"/>
    <mergeCell ref="E447:F447"/>
    <mergeCell ref="E448:F448"/>
    <mergeCell ref="E449:F449"/>
    <mergeCell ref="E451:F451"/>
    <mergeCell ref="E452:F452"/>
    <mergeCell ref="E453:F453"/>
    <mergeCell ref="E420:F420"/>
    <mergeCell ref="E421:F421"/>
    <mergeCell ref="E423:F423"/>
    <mergeCell ref="E424:F424"/>
    <mergeCell ref="E425:F425"/>
    <mergeCell ref="E426:F426"/>
    <mergeCell ref="E427:F427"/>
    <mergeCell ref="E428:F428"/>
    <mergeCell ref="E430:F430"/>
    <mergeCell ref="E431:F431"/>
    <mergeCell ref="E432:F432"/>
    <mergeCell ref="E433:F433"/>
    <mergeCell ref="E434:F434"/>
    <mergeCell ref="E435:F435"/>
    <mergeCell ref="E436:F436"/>
    <mergeCell ref="E471:F471"/>
    <mergeCell ref="E472:F472"/>
    <mergeCell ref="E473:F473"/>
    <mergeCell ref="E474:F474"/>
    <mergeCell ref="E475:F475"/>
    <mergeCell ref="E476:F476"/>
    <mergeCell ref="E477:F477"/>
    <mergeCell ref="E479:F479"/>
    <mergeCell ref="E480:F480"/>
    <mergeCell ref="E481:F481"/>
    <mergeCell ref="E482:F482"/>
    <mergeCell ref="E483:F483"/>
    <mergeCell ref="E484:F484"/>
    <mergeCell ref="E485:F485"/>
    <mergeCell ref="E486:F486"/>
    <mergeCell ref="E454:F454"/>
    <mergeCell ref="E455:F455"/>
    <mergeCell ref="E456:F456"/>
    <mergeCell ref="E457:F457"/>
    <mergeCell ref="E458:F458"/>
    <mergeCell ref="E459:F459"/>
    <mergeCell ref="E461:F461"/>
    <mergeCell ref="E462:F462"/>
    <mergeCell ref="E463:F463"/>
    <mergeCell ref="E464:F464"/>
    <mergeCell ref="E465:F465"/>
    <mergeCell ref="E466:F466"/>
    <mergeCell ref="E468:F468"/>
    <mergeCell ref="E469:F469"/>
    <mergeCell ref="E470:F470"/>
    <mergeCell ref="E505:F505"/>
    <mergeCell ref="E507:F507"/>
    <mergeCell ref="E508:F508"/>
    <mergeCell ref="E509:F509"/>
    <mergeCell ref="E510:F510"/>
    <mergeCell ref="E512:F512"/>
    <mergeCell ref="E513:F513"/>
    <mergeCell ref="E514:F514"/>
    <mergeCell ref="E515:F515"/>
    <mergeCell ref="E516:F516"/>
    <mergeCell ref="E518:F518"/>
    <mergeCell ref="E519:F519"/>
    <mergeCell ref="E520:F520"/>
    <mergeCell ref="E521:F521"/>
    <mergeCell ref="E488:F488"/>
    <mergeCell ref="E489:F489"/>
    <mergeCell ref="E490:F490"/>
    <mergeCell ref="E491:F491"/>
    <mergeCell ref="E492:F492"/>
    <mergeCell ref="E493:F493"/>
    <mergeCell ref="E494:F494"/>
    <mergeCell ref="E495:F495"/>
    <mergeCell ref="E496:F496"/>
    <mergeCell ref="E498:F498"/>
    <mergeCell ref="E499:F499"/>
    <mergeCell ref="E500:F500"/>
    <mergeCell ref="E502:F502"/>
    <mergeCell ref="E503:F503"/>
    <mergeCell ref="E504:F504"/>
    <mergeCell ref="E539:F539"/>
    <mergeCell ref="E540:F540"/>
    <mergeCell ref="E541:F541"/>
    <mergeCell ref="E543:F543"/>
    <mergeCell ref="E544:F544"/>
    <mergeCell ref="E545:F545"/>
    <mergeCell ref="E546:F546"/>
    <mergeCell ref="E547:F547"/>
    <mergeCell ref="E548:F548"/>
    <mergeCell ref="E549:F549"/>
    <mergeCell ref="E551:F551"/>
    <mergeCell ref="E552:F552"/>
    <mergeCell ref="E553:F553"/>
    <mergeCell ref="E554:F554"/>
    <mergeCell ref="E555:F555"/>
    <mergeCell ref="E522:F522"/>
    <mergeCell ref="E523:F523"/>
    <mergeCell ref="E525:F525"/>
    <mergeCell ref="E526:F526"/>
    <mergeCell ref="E527:F527"/>
    <mergeCell ref="E528:F528"/>
    <mergeCell ref="E529:F529"/>
    <mergeCell ref="E531:F531"/>
    <mergeCell ref="E532:F532"/>
    <mergeCell ref="E533:F533"/>
    <mergeCell ref="E534:F534"/>
    <mergeCell ref="E535:F535"/>
    <mergeCell ref="E537:F537"/>
    <mergeCell ref="E538:F538"/>
    <mergeCell ref="E574:F574"/>
    <mergeCell ref="E575:F575"/>
    <mergeCell ref="E576:F576"/>
    <mergeCell ref="E577:F577"/>
    <mergeCell ref="E578:F578"/>
    <mergeCell ref="E579:F579"/>
    <mergeCell ref="E580:F580"/>
    <mergeCell ref="E581:F581"/>
    <mergeCell ref="E582:F582"/>
    <mergeCell ref="E583:F583"/>
    <mergeCell ref="E585:F585"/>
    <mergeCell ref="E586:F586"/>
    <mergeCell ref="E587:F587"/>
    <mergeCell ref="E588:F588"/>
    <mergeCell ref="E589:F589"/>
    <mergeCell ref="E557:F557"/>
    <mergeCell ref="E558:F558"/>
    <mergeCell ref="E559:F559"/>
    <mergeCell ref="E560:F560"/>
    <mergeCell ref="E561:F561"/>
    <mergeCell ref="E563:F563"/>
    <mergeCell ref="E564:F564"/>
    <mergeCell ref="E565:F565"/>
    <mergeCell ref="E566:F566"/>
    <mergeCell ref="E567:F567"/>
    <mergeCell ref="E568:F568"/>
    <mergeCell ref="E569:F569"/>
    <mergeCell ref="E570:F570"/>
    <mergeCell ref="E571:F571"/>
    <mergeCell ref="E572:F572"/>
    <mergeCell ref="E608:F608"/>
    <mergeCell ref="E609:F609"/>
    <mergeCell ref="E610:F610"/>
    <mergeCell ref="E611:F611"/>
    <mergeCell ref="E612:F612"/>
    <mergeCell ref="E613:F613"/>
    <mergeCell ref="E615:F615"/>
    <mergeCell ref="E616:F616"/>
    <mergeCell ref="E617:F617"/>
    <mergeCell ref="E618:F618"/>
    <mergeCell ref="E619:F619"/>
    <mergeCell ref="E620:F620"/>
    <mergeCell ref="E621:F621"/>
    <mergeCell ref="E622:F622"/>
    <mergeCell ref="E623:F623"/>
    <mergeCell ref="E590:F590"/>
    <mergeCell ref="E591:F591"/>
    <mergeCell ref="E592:F592"/>
    <mergeCell ref="E594:F594"/>
    <mergeCell ref="E595:F595"/>
    <mergeCell ref="E596:F596"/>
    <mergeCell ref="E597:F597"/>
    <mergeCell ref="E598:F598"/>
    <mergeCell ref="E599:F599"/>
    <mergeCell ref="E600:F600"/>
    <mergeCell ref="E602:F602"/>
    <mergeCell ref="E603:F603"/>
    <mergeCell ref="E604:F604"/>
    <mergeCell ref="E605:F605"/>
    <mergeCell ref="E606:F606"/>
    <mergeCell ref="E641:F641"/>
    <mergeCell ref="E642:F642"/>
    <mergeCell ref="E643:F643"/>
    <mergeCell ref="E644:F644"/>
    <mergeCell ref="E645:F645"/>
    <mergeCell ref="E646:F646"/>
    <mergeCell ref="E647:F647"/>
    <mergeCell ref="E648:F648"/>
    <mergeCell ref="E649:F649"/>
    <mergeCell ref="E650:F650"/>
    <mergeCell ref="E651:F651"/>
    <mergeCell ref="E653:F653"/>
    <mergeCell ref="E654:F654"/>
    <mergeCell ref="E655:F655"/>
    <mergeCell ref="E656:F656"/>
    <mergeCell ref="E657:F657"/>
    <mergeCell ref="E625:F625"/>
    <mergeCell ref="E626:F626"/>
    <mergeCell ref="E627:F627"/>
    <mergeCell ref="E628:F628"/>
    <mergeCell ref="E629:F629"/>
    <mergeCell ref="E630:F630"/>
    <mergeCell ref="E631:F631"/>
    <mergeCell ref="E633:F633"/>
    <mergeCell ref="E634:F634"/>
    <mergeCell ref="E635:F635"/>
    <mergeCell ref="E636:F636"/>
    <mergeCell ref="E637:F637"/>
    <mergeCell ref="E638:F638"/>
    <mergeCell ref="E639:F639"/>
    <mergeCell ref="E675:F675"/>
    <mergeCell ref="E676:F676"/>
    <mergeCell ref="E678:F678"/>
    <mergeCell ref="E679:F679"/>
    <mergeCell ref="E680:F680"/>
    <mergeCell ref="E681:F681"/>
    <mergeCell ref="E682:F682"/>
    <mergeCell ref="E683:F683"/>
    <mergeCell ref="E685:F685"/>
    <mergeCell ref="E686:F686"/>
    <mergeCell ref="E687:F687"/>
    <mergeCell ref="E688:F688"/>
    <mergeCell ref="E689:F689"/>
    <mergeCell ref="E690:F690"/>
    <mergeCell ref="E691:F691"/>
    <mergeCell ref="E658:F658"/>
    <mergeCell ref="E659:F659"/>
    <mergeCell ref="E660:F660"/>
    <mergeCell ref="E661:F661"/>
    <mergeCell ref="E662:F662"/>
    <mergeCell ref="E663:F663"/>
    <mergeCell ref="E664:F664"/>
    <mergeCell ref="E665:F665"/>
    <mergeCell ref="E666:F666"/>
    <mergeCell ref="E667:F667"/>
    <mergeCell ref="E668:F668"/>
    <mergeCell ref="E669:F669"/>
    <mergeCell ref="E670:F670"/>
    <mergeCell ref="E671:F671"/>
    <mergeCell ref="E673:F673"/>
    <mergeCell ref="E674:F674"/>
    <mergeCell ref="E709:F709"/>
    <mergeCell ref="E710:F710"/>
    <mergeCell ref="E711:F711"/>
    <mergeCell ref="E712:F712"/>
    <mergeCell ref="E713:F713"/>
    <mergeCell ref="E715:F715"/>
    <mergeCell ref="E716:F716"/>
    <mergeCell ref="E717:F717"/>
    <mergeCell ref="E718:F718"/>
    <mergeCell ref="E719:F719"/>
    <mergeCell ref="E720:F720"/>
    <mergeCell ref="E721:F721"/>
    <mergeCell ref="E722:F722"/>
    <mergeCell ref="E723:F723"/>
    <mergeCell ref="E724:F724"/>
    <mergeCell ref="E725:F725"/>
    <mergeCell ref="E692:F692"/>
    <mergeCell ref="E694:F694"/>
    <mergeCell ref="E695:F695"/>
    <mergeCell ref="E696:F696"/>
    <mergeCell ref="E697:F697"/>
    <mergeCell ref="E698:F698"/>
    <mergeCell ref="E699:F699"/>
    <mergeCell ref="E701:F701"/>
    <mergeCell ref="E702:F702"/>
    <mergeCell ref="E703:F703"/>
    <mergeCell ref="E704:F704"/>
    <mergeCell ref="E706:F706"/>
    <mergeCell ref="E707:F707"/>
    <mergeCell ref="E708:F708"/>
    <mergeCell ref="E726:F726"/>
    <mergeCell ref="E727:F727"/>
    <mergeCell ref="E728:F728"/>
    <mergeCell ref="E729:F729"/>
    <mergeCell ref="E730:F730"/>
    <mergeCell ref="E731:F731"/>
    <mergeCell ref="E732:F732"/>
    <mergeCell ref="E733:F733"/>
    <mergeCell ref="E734:F734"/>
    <mergeCell ref="E735:F735"/>
    <mergeCell ref="E736:F736"/>
    <mergeCell ref="E737:F737"/>
    <mergeCell ref="E738:F738"/>
    <mergeCell ref="E739:F739"/>
    <mergeCell ref="E740:F740"/>
    <mergeCell ref="E741:F741"/>
    <mergeCell ref="E742:F742"/>
    <mergeCell ref="E743:F743"/>
    <mergeCell ref="E744:F744"/>
    <mergeCell ref="E745:F745"/>
    <mergeCell ref="E746:F746"/>
    <mergeCell ref="E747:F747"/>
    <mergeCell ref="E748:F748"/>
    <mergeCell ref="E749:F749"/>
    <mergeCell ref="E750:F750"/>
    <mergeCell ref="E751:F751"/>
    <mergeCell ref="E752:F752"/>
    <mergeCell ref="E753:F753"/>
    <mergeCell ref="E754:F754"/>
    <mergeCell ref="E755:F755"/>
    <mergeCell ref="E756:F756"/>
    <mergeCell ref="E757:F757"/>
    <mergeCell ref="E758:F758"/>
    <mergeCell ref="E759:F759"/>
    <mergeCell ref="E760:F760"/>
    <mergeCell ref="E761:F761"/>
    <mergeCell ref="E762:F762"/>
    <mergeCell ref="E763:F763"/>
    <mergeCell ref="E764:F764"/>
    <mergeCell ref="E765:F765"/>
    <mergeCell ref="E766:F766"/>
    <mergeCell ref="E767:F767"/>
    <mergeCell ref="E768:F768"/>
    <mergeCell ref="E769:F769"/>
    <mergeCell ref="E770:F770"/>
    <mergeCell ref="E771:F771"/>
    <mergeCell ref="E772:F772"/>
    <mergeCell ref="E773:F773"/>
    <mergeCell ref="E774:F774"/>
    <mergeCell ref="E775:F775"/>
    <mergeCell ref="E776:F776"/>
    <mergeCell ref="E777:F777"/>
    <mergeCell ref="E778:F778"/>
    <mergeCell ref="E779:F779"/>
    <mergeCell ref="E780:F780"/>
    <mergeCell ref="E781:F781"/>
    <mergeCell ref="E782:F782"/>
    <mergeCell ref="E783:F783"/>
    <mergeCell ref="A785:J785"/>
    <mergeCell ref="E786:F786"/>
    <mergeCell ref="E787:F787"/>
    <mergeCell ref="A788:A789"/>
    <mergeCell ref="B788:B789"/>
    <mergeCell ref="C788:C789"/>
    <mergeCell ref="D788:D789"/>
    <mergeCell ref="E788:E789"/>
    <mergeCell ref="F788:G788"/>
    <mergeCell ref="H788:I788"/>
    <mergeCell ref="J788:J789"/>
    <mergeCell ref="G812:I812"/>
    <mergeCell ref="A791:F791"/>
    <mergeCell ref="G791:I791"/>
    <mergeCell ref="A792:F792"/>
    <mergeCell ref="G792:I792"/>
    <mergeCell ref="A793:F793"/>
    <mergeCell ref="G793:I793"/>
    <mergeCell ref="A794:F794"/>
    <mergeCell ref="G794:I794"/>
    <mergeCell ref="A795:F795"/>
    <mergeCell ref="G795:I795"/>
    <mergeCell ref="A796:F796"/>
    <mergeCell ref="G796:I796"/>
    <mergeCell ref="E798:F798"/>
    <mergeCell ref="E799:F799"/>
    <mergeCell ref="A800:A801"/>
    <mergeCell ref="B800:B801"/>
    <mergeCell ref="C800:C801"/>
    <mergeCell ref="D800:D801"/>
    <mergeCell ref="E800:E801"/>
    <mergeCell ref="F800:G800"/>
    <mergeCell ref="H800:I800"/>
    <mergeCell ref="E814:F814"/>
    <mergeCell ref="E815:F815"/>
    <mergeCell ref="E816:F816"/>
    <mergeCell ref="E817:F817"/>
    <mergeCell ref="E818:F818"/>
    <mergeCell ref="E819:F819"/>
    <mergeCell ref="E820:F820"/>
    <mergeCell ref="E821:F821"/>
    <mergeCell ref="E822:F822"/>
    <mergeCell ref="E823:F823"/>
    <mergeCell ref="E825:F825"/>
    <mergeCell ref="E826:F826"/>
    <mergeCell ref="E827:F827"/>
    <mergeCell ref="E828:F828"/>
    <mergeCell ref="E829:F829"/>
    <mergeCell ref="J800:J801"/>
    <mergeCell ref="A803:F803"/>
    <mergeCell ref="G803:I803"/>
    <mergeCell ref="F804:I804"/>
    <mergeCell ref="A806:F806"/>
    <mergeCell ref="G806:I806"/>
    <mergeCell ref="A807:F807"/>
    <mergeCell ref="G807:I807"/>
    <mergeCell ref="A808:F808"/>
    <mergeCell ref="G808:I808"/>
    <mergeCell ref="A809:F809"/>
    <mergeCell ref="G809:I809"/>
    <mergeCell ref="A810:F810"/>
    <mergeCell ref="G810:I810"/>
    <mergeCell ref="A811:F811"/>
    <mergeCell ref="G811:I811"/>
    <mergeCell ref="A812:F812"/>
    <mergeCell ref="E847:F847"/>
    <mergeCell ref="E848:F848"/>
    <mergeCell ref="E849:F849"/>
    <mergeCell ref="E850:F850"/>
    <mergeCell ref="E851:F851"/>
    <mergeCell ref="E852:F852"/>
    <mergeCell ref="E854:F854"/>
    <mergeCell ref="E855:F855"/>
    <mergeCell ref="E856:F856"/>
    <mergeCell ref="E857:F857"/>
    <mergeCell ref="E858:F858"/>
    <mergeCell ref="E859:F859"/>
    <mergeCell ref="E861:F861"/>
    <mergeCell ref="E862:F862"/>
    <mergeCell ref="E863:F863"/>
    <mergeCell ref="E830:F830"/>
    <mergeCell ref="E831:F831"/>
    <mergeCell ref="E832:F832"/>
    <mergeCell ref="E833:F833"/>
    <mergeCell ref="E834:F834"/>
    <mergeCell ref="E836:F836"/>
    <mergeCell ref="E837:F837"/>
    <mergeCell ref="E838:F838"/>
    <mergeCell ref="E839:F839"/>
    <mergeCell ref="E840:F840"/>
    <mergeCell ref="E841:F841"/>
    <mergeCell ref="E842:F842"/>
    <mergeCell ref="E843:F843"/>
    <mergeCell ref="E844:F844"/>
    <mergeCell ref="E845:F845"/>
    <mergeCell ref="E881:F881"/>
    <mergeCell ref="E882:F882"/>
    <mergeCell ref="E883:F883"/>
    <mergeCell ref="E884:F884"/>
    <mergeCell ref="E885:F885"/>
    <mergeCell ref="E886:F886"/>
    <mergeCell ref="E888:F888"/>
    <mergeCell ref="E889:F889"/>
    <mergeCell ref="E890:F890"/>
    <mergeCell ref="E891:F891"/>
    <mergeCell ref="E892:F892"/>
    <mergeCell ref="E894:F894"/>
    <mergeCell ref="E895:F895"/>
    <mergeCell ref="E896:F896"/>
    <mergeCell ref="E897:F897"/>
    <mergeCell ref="E864:F864"/>
    <mergeCell ref="E865:F865"/>
    <mergeCell ref="E866:F866"/>
    <mergeCell ref="E867:F867"/>
    <mergeCell ref="E868:F868"/>
    <mergeCell ref="E870:F870"/>
    <mergeCell ref="E871:F871"/>
    <mergeCell ref="E872:F872"/>
    <mergeCell ref="E873:F873"/>
    <mergeCell ref="E874:F874"/>
    <mergeCell ref="E875:F875"/>
    <mergeCell ref="E876:F876"/>
    <mergeCell ref="E877:F877"/>
    <mergeCell ref="E878:F878"/>
    <mergeCell ref="E880:F880"/>
    <mergeCell ref="E915:F915"/>
    <mergeCell ref="E916:F916"/>
    <mergeCell ref="E917:F917"/>
    <mergeCell ref="E918:F918"/>
    <mergeCell ref="E919:F919"/>
    <mergeCell ref="E920:F920"/>
    <mergeCell ref="E922:F922"/>
    <mergeCell ref="E923:F923"/>
    <mergeCell ref="E924:F924"/>
    <mergeCell ref="E925:F925"/>
    <mergeCell ref="E926:F926"/>
    <mergeCell ref="E927:F927"/>
    <mergeCell ref="E928:F928"/>
    <mergeCell ref="E930:F930"/>
    <mergeCell ref="E931:F931"/>
    <mergeCell ref="E898:F898"/>
    <mergeCell ref="E899:F899"/>
    <mergeCell ref="E900:F900"/>
    <mergeCell ref="E901:F901"/>
    <mergeCell ref="E903:F903"/>
    <mergeCell ref="E904:F904"/>
    <mergeCell ref="E905:F905"/>
    <mergeCell ref="E906:F906"/>
    <mergeCell ref="E907:F907"/>
    <mergeCell ref="E908:F908"/>
    <mergeCell ref="E909:F909"/>
    <mergeCell ref="E910:F910"/>
    <mergeCell ref="E911:F911"/>
    <mergeCell ref="E912:F912"/>
    <mergeCell ref="E914:F914"/>
    <mergeCell ref="E949:F949"/>
    <mergeCell ref="E950:F950"/>
    <mergeCell ref="E952:F952"/>
    <mergeCell ref="E953:F953"/>
    <mergeCell ref="E954:F954"/>
    <mergeCell ref="E955:F955"/>
    <mergeCell ref="E956:F956"/>
    <mergeCell ref="E957:F957"/>
    <mergeCell ref="E958:F958"/>
    <mergeCell ref="E959:F959"/>
    <mergeCell ref="E961:F961"/>
    <mergeCell ref="E962:F962"/>
    <mergeCell ref="E963:F963"/>
    <mergeCell ref="E964:F964"/>
    <mergeCell ref="E965:F965"/>
    <mergeCell ref="E932:F932"/>
    <mergeCell ref="E933:F933"/>
    <mergeCell ref="E934:F934"/>
    <mergeCell ref="E935:F935"/>
    <mergeCell ref="E936:F936"/>
    <mergeCell ref="E937:F937"/>
    <mergeCell ref="E938:F938"/>
    <mergeCell ref="E939:F939"/>
    <mergeCell ref="E941:F941"/>
    <mergeCell ref="E942:F942"/>
    <mergeCell ref="E943:F943"/>
    <mergeCell ref="E944:F944"/>
    <mergeCell ref="E945:F945"/>
    <mergeCell ref="E946:F946"/>
    <mergeCell ref="E947:F947"/>
    <mergeCell ref="E948:F948"/>
    <mergeCell ref="E983:F983"/>
    <mergeCell ref="E984:F984"/>
    <mergeCell ref="E985:F985"/>
    <mergeCell ref="E986:F986"/>
    <mergeCell ref="E987:F987"/>
    <mergeCell ref="E988:F988"/>
    <mergeCell ref="E990:F990"/>
    <mergeCell ref="E991:F991"/>
    <mergeCell ref="E992:F992"/>
    <mergeCell ref="E993:F993"/>
    <mergeCell ref="E994:F994"/>
    <mergeCell ref="E995:F995"/>
    <mergeCell ref="E996:F996"/>
    <mergeCell ref="E997:F997"/>
    <mergeCell ref="E998:F998"/>
    <mergeCell ref="E999:F999"/>
    <mergeCell ref="E966:F966"/>
    <mergeCell ref="E967:F967"/>
    <mergeCell ref="E968:F968"/>
    <mergeCell ref="E970:F970"/>
    <mergeCell ref="E971:F971"/>
    <mergeCell ref="E972:F972"/>
    <mergeCell ref="E973:F973"/>
    <mergeCell ref="E974:F974"/>
    <mergeCell ref="E975:F975"/>
    <mergeCell ref="E976:F976"/>
    <mergeCell ref="E977:F977"/>
    <mergeCell ref="E978:F978"/>
    <mergeCell ref="E979:F979"/>
    <mergeCell ref="E981:F981"/>
    <mergeCell ref="E982:F982"/>
    <mergeCell ref="E1001:F1001"/>
    <mergeCell ref="E1002:F1002"/>
    <mergeCell ref="F1003:I1003"/>
    <mergeCell ref="A1005:F1005"/>
    <mergeCell ref="G1005:I1005"/>
    <mergeCell ref="A1006:F1006"/>
    <mergeCell ref="G1006:I1006"/>
    <mergeCell ref="A1007:F1007"/>
    <mergeCell ref="G1007:I1007"/>
    <mergeCell ref="A1008:F1008"/>
    <mergeCell ref="G1008:I1008"/>
    <mergeCell ref="A1009:F1009"/>
    <mergeCell ref="G1009:I1009"/>
    <mergeCell ref="A1010:F1010"/>
    <mergeCell ref="G1010:I1010"/>
    <mergeCell ref="A1011:F1011"/>
    <mergeCell ref="G1011:I1011"/>
    <mergeCell ref="E1029:F1029"/>
    <mergeCell ref="E1030:F1030"/>
    <mergeCell ref="E1031:F1031"/>
    <mergeCell ref="E1032:F1032"/>
    <mergeCell ref="E1033:F1033"/>
    <mergeCell ref="E1034:F1034"/>
    <mergeCell ref="E1035:F1035"/>
    <mergeCell ref="E1036:F1036"/>
    <mergeCell ref="E1038:F1038"/>
    <mergeCell ref="E1039:F1039"/>
    <mergeCell ref="E1040:F1040"/>
    <mergeCell ref="E1041:F1041"/>
    <mergeCell ref="E1042:F1042"/>
    <mergeCell ref="E1043:F1043"/>
    <mergeCell ref="E1044:F1044"/>
    <mergeCell ref="E1045:F1045"/>
    <mergeCell ref="E1013:F1013"/>
    <mergeCell ref="E1014:F1014"/>
    <mergeCell ref="E1015:F1015"/>
    <mergeCell ref="E1016:F1016"/>
    <mergeCell ref="E1017:F1017"/>
    <mergeCell ref="E1018:F1018"/>
    <mergeCell ref="E1020:F1020"/>
    <mergeCell ref="E1021:F1021"/>
    <mergeCell ref="E1022:F1022"/>
    <mergeCell ref="E1023:F1023"/>
    <mergeCell ref="E1024:F1024"/>
    <mergeCell ref="E1025:F1025"/>
    <mergeCell ref="E1026:F1026"/>
    <mergeCell ref="E1028:F1028"/>
    <mergeCell ref="E1063:F1063"/>
    <mergeCell ref="E1064:F1064"/>
    <mergeCell ref="E1065:F1065"/>
    <mergeCell ref="E1066:F1066"/>
    <mergeCell ref="E1068:F1068"/>
    <mergeCell ref="E1069:F1069"/>
    <mergeCell ref="E1070:F1070"/>
    <mergeCell ref="E1072:F1072"/>
    <mergeCell ref="E1073:F1073"/>
    <mergeCell ref="E1074:F1074"/>
    <mergeCell ref="E1076:F1076"/>
    <mergeCell ref="E1077:F1077"/>
    <mergeCell ref="E1078:F1078"/>
    <mergeCell ref="E1046:F1046"/>
    <mergeCell ref="E1048:F1048"/>
    <mergeCell ref="E1049:F1049"/>
    <mergeCell ref="E1050:F1050"/>
    <mergeCell ref="E1051:F1051"/>
    <mergeCell ref="E1052:F1052"/>
    <mergeCell ref="E1053:F1053"/>
    <mergeCell ref="E1054:F1054"/>
    <mergeCell ref="E1056:F1056"/>
    <mergeCell ref="E1057:F1057"/>
    <mergeCell ref="E1058:F1058"/>
    <mergeCell ref="E1059:F1059"/>
    <mergeCell ref="E1061:F1061"/>
    <mergeCell ref="E1062:F1062"/>
    <mergeCell ref="E1097:F1097"/>
    <mergeCell ref="E1098:F1098"/>
    <mergeCell ref="E1100:F1100"/>
    <mergeCell ref="E1101:F1101"/>
    <mergeCell ref="E1102:F1102"/>
    <mergeCell ref="E1104:F1104"/>
    <mergeCell ref="E1105:F1105"/>
    <mergeCell ref="E1106:F1106"/>
    <mergeCell ref="E1108:F1108"/>
    <mergeCell ref="E1109:F1109"/>
    <mergeCell ref="E1110:F1110"/>
    <mergeCell ref="E1112:F1112"/>
    <mergeCell ref="E1113:F1113"/>
    <mergeCell ref="E1080:F1080"/>
    <mergeCell ref="E1081:F1081"/>
    <mergeCell ref="E1082:F1082"/>
    <mergeCell ref="E1084:F1084"/>
    <mergeCell ref="E1085:F1085"/>
    <mergeCell ref="E1086:F1086"/>
    <mergeCell ref="E1087:F1087"/>
    <mergeCell ref="E1089:F1089"/>
    <mergeCell ref="E1090:F1090"/>
    <mergeCell ref="E1091:F1091"/>
    <mergeCell ref="E1092:F1092"/>
    <mergeCell ref="E1093:F1093"/>
    <mergeCell ref="E1094:F1094"/>
    <mergeCell ref="E1096:F1096"/>
    <mergeCell ref="E1131:F1131"/>
    <mergeCell ref="E1132:F1132"/>
    <mergeCell ref="E1134:F1134"/>
    <mergeCell ref="E1135:F1135"/>
    <mergeCell ref="E1136:F1136"/>
    <mergeCell ref="E1137:F1137"/>
    <mergeCell ref="E1138:F1138"/>
    <mergeCell ref="E1140:F1140"/>
    <mergeCell ref="E1141:F1141"/>
    <mergeCell ref="E1142:F1142"/>
    <mergeCell ref="E1143:F1143"/>
    <mergeCell ref="E1144:F1144"/>
    <mergeCell ref="E1145:F1145"/>
    <mergeCell ref="E1146:F1146"/>
    <mergeCell ref="E1147:F1147"/>
    <mergeCell ref="E1114:F1114"/>
    <mergeCell ref="E1115:F1115"/>
    <mergeCell ref="E1116:F1116"/>
    <mergeCell ref="E1117:F1117"/>
    <mergeCell ref="E1118:F1118"/>
    <mergeCell ref="E1119:F1119"/>
    <mergeCell ref="E1120:F1120"/>
    <mergeCell ref="E1121:F1121"/>
    <mergeCell ref="E1123:F1123"/>
    <mergeCell ref="E1124:F1124"/>
    <mergeCell ref="E1125:F1125"/>
    <mergeCell ref="E1126:F1126"/>
    <mergeCell ref="E1127:F1127"/>
    <mergeCell ref="E1128:F1128"/>
    <mergeCell ref="E1129:F1129"/>
    <mergeCell ref="E1130:F1130"/>
    <mergeCell ref="E1165:F1165"/>
    <mergeCell ref="E1166:F1166"/>
    <mergeCell ref="E1167:F1167"/>
    <mergeCell ref="E1168:F1168"/>
    <mergeCell ref="E1169:F1169"/>
    <mergeCell ref="E1171:F1171"/>
    <mergeCell ref="E1172:F1172"/>
    <mergeCell ref="E1173:F1173"/>
    <mergeCell ref="E1174:F1174"/>
    <mergeCell ref="E1175:F1175"/>
    <mergeCell ref="E1177:F1177"/>
    <mergeCell ref="E1178:F1178"/>
    <mergeCell ref="E1179:F1179"/>
    <mergeCell ref="E1180:F1180"/>
    <mergeCell ref="E1181:F1181"/>
    <mergeCell ref="E1149:F1149"/>
    <mergeCell ref="E1150:F1150"/>
    <mergeCell ref="E1151:F1151"/>
    <mergeCell ref="E1152:F1152"/>
    <mergeCell ref="E1153:F1153"/>
    <mergeCell ref="E1154:F1154"/>
    <mergeCell ref="E1155:F1155"/>
    <mergeCell ref="E1156:F1156"/>
    <mergeCell ref="E1157:F1157"/>
    <mergeCell ref="E1159:F1159"/>
    <mergeCell ref="E1160:F1160"/>
    <mergeCell ref="E1161:F1161"/>
    <mergeCell ref="E1162:F1162"/>
    <mergeCell ref="E1163:F1163"/>
    <mergeCell ref="E1199:F1199"/>
    <mergeCell ref="E1200:F1200"/>
    <mergeCell ref="E1202:F1202"/>
    <mergeCell ref="E1203:F1203"/>
    <mergeCell ref="E1204:F1204"/>
    <mergeCell ref="E1206:F1206"/>
    <mergeCell ref="E1207:F1207"/>
    <mergeCell ref="E1208:F1208"/>
    <mergeCell ref="E1210:F1210"/>
    <mergeCell ref="E1211:F1211"/>
    <mergeCell ref="E1212:F1212"/>
    <mergeCell ref="E1214:F1214"/>
    <mergeCell ref="E1215:F1215"/>
    <mergeCell ref="E1182:F1182"/>
    <mergeCell ref="E1184:F1184"/>
    <mergeCell ref="E1185:F1185"/>
    <mergeCell ref="E1186:F1186"/>
    <mergeCell ref="E1187:F1187"/>
    <mergeCell ref="E1188:F1188"/>
    <mergeCell ref="E1190:F1190"/>
    <mergeCell ref="E1191:F1191"/>
    <mergeCell ref="E1192:F1192"/>
    <mergeCell ref="E1194:F1194"/>
    <mergeCell ref="E1195:F1195"/>
    <mergeCell ref="E1196:F1196"/>
    <mergeCell ref="E1198:F1198"/>
    <mergeCell ref="E1234:F1234"/>
    <mergeCell ref="E1235:F1235"/>
    <mergeCell ref="E1236:F1236"/>
    <mergeCell ref="E1238:F1238"/>
    <mergeCell ref="E1239:F1239"/>
    <mergeCell ref="E1240:F1240"/>
    <mergeCell ref="E1242:F1242"/>
    <mergeCell ref="E1243:F1243"/>
    <mergeCell ref="E1244:F1244"/>
    <mergeCell ref="E1246:F1246"/>
    <mergeCell ref="E1247:F1247"/>
    <mergeCell ref="E1248:F1248"/>
    <mergeCell ref="E1216:F1216"/>
    <mergeCell ref="E1218:F1218"/>
    <mergeCell ref="E1219:F1219"/>
    <mergeCell ref="E1220:F1220"/>
    <mergeCell ref="E1222:F1222"/>
    <mergeCell ref="E1223:F1223"/>
    <mergeCell ref="E1224:F1224"/>
    <mergeCell ref="E1226:F1226"/>
    <mergeCell ref="E1227:F1227"/>
    <mergeCell ref="E1228:F1228"/>
    <mergeCell ref="E1230:F1230"/>
    <mergeCell ref="E1231:F1231"/>
    <mergeCell ref="E1232:F1232"/>
    <mergeCell ref="E1267:F1267"/>
    <mergeCell ref="E1268:F1268"/>
    <mergeCell ref="E1270:F1270"/>
    <mergeCell ref="E1271:F1271"/>
    <mergeCell ref="E1272:F1272"/>
    <mergeCell ref="E1274:F1274"/>
    <mergeCell ref="E1275:F1275"/>
    <mergeCell ref="E1276:F1276"/>
    <mergeCell ref="E1278:F1278"/>
    <mergeCell ref="E1279:F1279"/>
    <mergeCell ref="E1280:F1280"/>
    <mergeCell ref="E1282:F1282"/>
    <mergeCell ref="E1283:F1283"/>
    <mergeCell ref="E1250:F1250"/>
    <mergeCell ref="E1251:F1251"/>
    <mergeCell ref="E1252:F1252"/>
    <mergeCell ref="E1254:F1254"/>
    <mergeCell ref="E1255:F1255"/>
    <mergeCell ref="E1256:F1256"/>
    <mergeCell ref="E1258:F1258"/>
    <mergeCell ref="E1259:F1259"/>
    <mergeCell ref="E1260:F1260"/>
    <mergeCell ref="E1262:F1262"/>
    <mergeCell ref="E1263:F1263"/>
    <mergeCell ref="E1264:F1264"/>
    <mergeCell ref="E1266:F1266"/>
    <mergeCell ref="J1324:J1325"/>
    <mergeCell ref="A1327:F1327"/>
    <mergeCell ref="G1327:I1327"/>
    <mergeCell ref="F1328:I1328"/>
    <mergeCell ref="E1302:F1302"/>
    <mergeCell ref="E1303:F1303"/>
    <mergeCell ref="E1304:F1304"/>
    <mergeCell ref="E1306:F1306"/>
    <mergeCell ref="E1307:F1307"/>
    <mergeCell ref="E1308:F1308"/>
    <mergeCell ref="E1310:F1310"/>
    <mergeCell ref="E1311:F1311"/>
    <mergeCell ref="E1312:F1312"/>
    <mergeCell ref="E1314:F1314"/>
    <mergeCell ref="E1315:F1315"/>
    <mergeCell ref="E1316:F1316"/>
    <mergeCell ref="E1284:F1284"/>
    <mergeCell ref="E1286:F1286"/>
    <mergeCell ref="E1287:F1287"/>
    <mergeCell ref="E1288:F1288"/>
    <mergeCell ref="E1290:F1290"/>
    <mergeCell ref="E1291:F1291"/>
    <mergeCell ref="E1292:F1292"/>
    <mergeCell ref="E1294:F1294"/>
    <mergeCell ref="E1295:F1295"/>
    <mergeCell ref="E1296:F1296"/>
    <mergeCell ref="E1298:F1298"/>
    <mergeCell ref="E1299:F1299"/>
    <mergeCell ref="E1300:F1300"/>
    <mergeCell ref="A1330:F1330"/>
    <mergeCell ref="G1330:I1330"/>
    <mergeCell ref="A1331:F1331"/>
    <mergeCell ref="G1331:I1331"/>
    <mergeCell ref="A1332:F1332"/>
    <mergeCell ref="G1332:I1332"/>
    <mergeCell ref="A1333:F1333"/>
    <mergeCell ref="G1333:I1333"/>
    <mergeCell ref="A1334:F1334"/>
    <mergeCell ref="G1334:I1334"/>
    <mergeCell ref="A1335:F1335"/>
    <mergeCell ref="G1335:I1335"/>
    <mergeCell ref="A1336:F1336"/>
    <mergeCell ref="G1336:I1336"/>
    <mergeCell ref="E1338:F1338"/>
    <mergeCell ref="E1339:F1339"/>
    <mergeCell ref="E1318:F1318"/>
    <mergeCell ref="E1319:F1319"/>
    <mergeCell ref="E1320:F1320"/>
    <mergeCell ref="E1322:F1322"/>
    <mergeCell ref="E1323:F1323"/>
    <mergeCell ref="A1324:A1325"/>
    <mergeCell ref="B1324:B1325"/>
    <mergeCell ref="C1324:C1325"/>
    <mergeCell ref="D1324:D1325"/>
    <mergeCell ref="E1324:E1325"/>
    <mergeCell ref="F1324:G1324"/>
    <mergeCell ref="H1324:I1324"/>
    <mergeCell ref="E1340:F1340"/>
    <mergeCell ref="E1341:F1341"/>
    <mergeCell ref="E1343:F1343"/>
    <mergeCell ref="E1344:F1344"/>
    <mergeCell ref="A1345:A1346"/>
    <mergeCell ref="B1345:B1346"/>
    <mergeCell ref="C1345:C1346"/>
    <mergeCell ref="D1345:D1346"/>
    <mergeCell ref="E1345:E1346"/>
    <mergeCell ref="F1345:G1345"/>
    <mergeCell ref="H1345:I1345"/>
    <mergeCell ref="J1345:J1346"/>
    <mergeCell ref="A1352:F1352"/>
    <mergeCell ref="G1352:I1352"/>
    <mergeCell ref="F1353:I1353"/>
    <mergeCell ref="A1356:F1356"/>
    <mergeCell ref="G1356:I1356"/>
    <mergeCell ref="A1369:F1369"/>
    <mergeCell ref="G1369:I1369"/>
    <mergeCell ref="H1370:I1370"/>
    <mergeCell ref="A1376:F1376"/>
    <mergeCell ref="G1376:I1376"/>
    <mergeCell ref="G1377:I1377"/>
    <mergeCell ref="A1384:F1384"/>
    <mergeCell ref="G1384:I1384"/>
    <mergeCell ref="E1386:F1386"/>
    <mergeCell ref="E1387:F1387"/>
    <mergeCell ref="A1357:F1357"/>
    <mergeCell ref="G1357:I1357"/>
    <mergeCell ref="A1358:F1358"/>
    <mergeCell ref="G1358:I1358"/>
    <mergeCell ref="A1359:F1359"/>
    <mergeCell ref="G1359:I1359"/>
    <mergeCell ref="A1360:F1360"/>
    <mergeCell ref="G1360:I1360"/>
    <mergeCell ref="A1361:F1361"/>
    <mergeCell ref="G1361:I1361"/>
    <mergeCell ref="A1362:F1362"/>
    <mergeCell ref="G1362:I1362"/>
    <mergeCell ref="G1363:I1363"/>
    <mergeCell ref="E1405:F1405"/>
    <mergeCell ref="E1406:F1406"/>
    <mergeCell ref="E1407:F1407"/>
    <mergeCell ref="E1408:F1408"/>
    <mergeCell ref="E1409:F1409"/>
    <mergeCell ref="E1410:F1410"/>
    <mergeCell ref="E1411:F1411"/>
    <mergeCell ref="E1412:F1412"/>
    <mergeCell ref="E1414:F1414"/>
    <mergeCell ref="E1415:F1415"/>
    <mergeCell ref="E1416:F1416"/>
    <mergeCell ref="E1417:F1417"/>
    <mergeCell ref="E1418:F1418"/>
    <mergeCell ref="E1420:F1420"/>
    <mergeCell ref="E1421:F1421"/>
    <mergeCell ref="E1388:F1388"/>
    <mergeCell ref="E1389:F1389"/>
    <mergeCell ref="E1390:F1390"/>
    <mergeCell ref="E1391:F1391"/>
    <mergeCell ref="E1392:F1392"/>
    <mergeCell ref="E1393:F1393"/>
    <mergeCell ref="E1395:F1395"/>
    <mergeCell ref="E1396:F1396"/>
    <mergeCell ref="E1397:F1397"/>
    <mergeCell ref="E1398:F1398"/>
    <mergeCell ref="E1400:F1400"/>
    <mergeCell ref="E1401:F1401"/>
    <mergeCell ref="E1402:F1402"/>
    <mergeCell ref="E1403:F1403"/>
    <mergeCell ref="E1439:F1439"/>
    <mergeCell ref="E1440:F1440"/>
    <mergeCell ref="E1441:F1441"/>
    <mergeCell ref="E1442:F1442"/>
    <mergeCell ref="E1443:F1443"/>
    <mergeCell ref="E1444:F1444"/>
    <mergeCell ref="E1445:F1445"/>
    <mergeCell ref="E1446:F1446"/>
    <mergeCell ref="E1448:F1448"/>
    <mergeCell ref="E1449:F1449"/>
    <mergeCell ref="E1450:F1450"/>
    <mergeCell ref="E1451:F1451"/>
    <mergeCell ref="E1452:F1452"/>
    <mergeCell ref="E1453:F1453"/>
    <mergeCell ref="E1455:F1455"/>
    <mergeCell ref="E1422:F1422"/>
    <mergeCell ref="E1423:F1423"/>
    <mergeCell ref="E1424:F1424"/>
    <mergeCell ref="E1426:F1426"/>
    <mergeCell ref="E1427:F1427"/>
    <mergeCell ref="E1428:F1428"/>
    <mergeCell ref="E1429:F1429"/>
    <mergeCell ref="E1430:F1430"/>
    <mergeCell ref="E1431:F1431"/>
    <mergeCell ref="E1432:F1432"/>
    <mergeCell ref="E1433:F1433"/>
    <mergeCell ref="E1434:F1434"/>
    <mergeCell ref="E1435:F1435"/>
    <mergeCell ref="E1437:F1437"/>
    <mergeCell ref="E1438:F1438"/>
    <mergeCell ref="E1473:F1473"/>
    <mergeCell ref="E1474:F1474"/>
    <mergeCell ref="E1475:F1475"/>
    <mergeCell ref="E1476:F1476"/>
    <mergeCell ref="E1477:F1477"/>
    <mergeCell ref="E1478:F1478"/>
    <mergeCell ref="E1480:F1480"/>
    <mergeCell ref="E1481:F1481"/>
    <mergeCell ref="E1482:F1482"/>
    <mergeCell ref="E1483:F1483"/>
    <mergeCell ref="E1484:F1484"/>
    <mergeCell ref="E1486:F1486"/>
    <mergeCell ref="E1487:F1487"/>
    <mergeCell ref="E1488:F1488"/>
    <mergeCell ref="E1489:F1489"/>
    <mergeCell ref="E1456:F1456"/>
    <mergeCell ref="E1457:F1457"/>
    <mergeCell ref="E1458:F1458"/>
    <mergeCell ref="E1459:F1459"/>
    <mergeCell ref="E1460:F1460"/>
    <mergeCell ref="E1462:F1462"/>
    <mergeCell ref="E1463:F1463"/>
    <mergeCell ref="E1464:F1464"/>
    <mergeCell ref="E1465:F1465"/>
    <mergeCell ref="E1466:F1466"/>
    <mergeCell ref="E1467:F1467"/>
    <mergeCell ref="E1468:F1468"/>
    <mergeCell ref="E1469:F1469"/>
    <mergeCell ref="E1471:F1471"/>
    <mergeCell ref="E1472:F1472"/>
    <mergeCell ref="E1507:F1507"/>
    <mergeCell ref="E1508:F1508"/>
    <mergeCell ref="E1510:F1510"/>
    <mergeCell ref="E1511:F1511"/>
    <mergeCell ref="E1512:F1512"/>
    <mergeCell ref="E1513:F1513"/>
    <mergeCell ref="E1514:F1514"/>
    <mergeCell ref="E1515:F1515"/>
    <mergeCell ref="E1516:F1516"/>
    <mergeCell ref="E1517:F1517"/>
    <mergeCell ref="E1518:F1518"/>
    <mergeCell ref="E1519:F1519"/>
    <mergeCell ref="E1520:F1520"/>
    <mergeCell ref="E1521:F1521"/>
    <mergeCell ref="E1522:F1522"/>
    <mergeCell ref="E1523:F1523"/>
    <mergeCell ref="E1490:F1490"/>
    <mergeCell ref="E1491:F1491"/>
    <mergeCell ref="E1492:F1492"/>
    <mergeCell ref="E1494:F1494"/>
    <mergeCell ref="E1495:F1495"/>
    <mergeCell ref="E1496:F1496"/>
    <mergeCell ref="E1498:F1498"/>
    <mergeCell ref="E1499:F1499"/>
    <mergeCell ref="E1500:F1500"/>
    <mergeCell ref="E1502:F1502"/>
    <mergeCell ref="E1503:F1503"/>
    <mergeCell ref="E1504:F1504"/>
    <mergeCell ref="E1506:F1506"/>
    <mergeCell ref="E1541:F1541"/>
    <mergeCell ref="E1542:F1542"/>
    <mergeCell ref="E1543:F1543"/>
    <mergeCell ref="E1544:F1544"/>
    <mergeCell ref="E1545:F1545"/>
    <mergeCell ref="E1546:F1546"/>
    <mergeCell ref="E1547:F1547"/>
    <mergeCell ref="E1548:F1548"/>
    <mergeCell ref="E1549:F1549"/>
    <mergeCell ref="E1550:F1550"/>
    <mergeCell ref="E1552:F1552"/>
    <mergeCell ref="E1553:F1553"/>
    <mergeCell ref="E1554:F1554"/>
    <mergeCell ref="E1555:F1555"/>
    <mergeCell ref="E1556:F1556"/>
    <mergeCell ref="E1557:F1557"/>
    <mergeCell ref="E1524:F1524"/>
    <mergeCell ref="E1525:F1525"/>
    <mergeCell ref="E1526:F1526"/>
    <mergeCell ref="E1527:F1527"/>
    <mergeCell ref="E1529:F1529"/>
    <mergeCell ref="E1530:F1530"/>
    <mergeCell ref="E1531:F1531"/>
    <mergeCell ref="E1532:F1532"/>
    <mergeCell ref="E1533:F1533"/>
    <mergeCell ref="E1534:F1534"/>
    <mergeCell ref="E1535:F1535"/>
    <mergeCell ref="E1536:F1536"/>
    <mergeCell ref="E1537:F1537"/>
    <mergeCell ref="E1538:F1538"/>
    <mergeCell ref="E1539:F1539"/>
    <mergeCell ref="E1540:F1540"/>
    <mergeCell ref="E1558:F1558"/>
    <mergeCell ref="E1559:F1559"/>
    <mergeCell ref="E1560:F1560"/>
    <mergeCell ref="E1561:F1561"/>
    <mergeCell ref="E1562:F1562"/>
    <mergeCell ref="E1563:F1563"/>
    <mergeCell ref="E1564:F1564"/>
    <mergeCell ref="E1565:F1565"/>
    <mergeCell ref="E1566:F1566"/>
    <mergeCell ref="E1567:F1567"/>
    <mergeCell ref="E1568:F1568"/>
    <mergeCell ref="E1569:F1569"/>
    <mergeCell ref="E1570:F1570"/>
    <mergeCell ref="E1571:F1571"/>
    <mergeCell ref="E1572:F1572"/>
    <mergeCell ref="E1573:F1573"/>
    <mergeCell ref="E1574:F1574"/>
    <mergeCell ref="E1608:F1608"/>
    <mergeCell ref="E1576:F1576"/>
    <mergeCell ref="E1577:F1577"/>
    <mergeCell ref="E1578:F1578"/>
    <mergeCell ref="E1579:F1579"/>
    <mergeCell ref="E1580:F1580"/>
    <mergeCell ref="E1581:F1581"/>
    <mergeCell ref="E1582:F1582"/>
    <mergeCell ref="E1583:F1583"/>
    <mergeCell ref="E1584:F1584"/>
    <mergeCell ref="E1585:F1585"/>
    <mergeCell ref="E1586:F1586"/>
    <mergeCell ref="E1587:F1587"/>
    <mergeCell ref="E1588:F1588"/>
    <mergeCell ref="E1589:F1589"/>
    <mergeCell ref="E1590:F1590"/>
    <mergeCell ref="E1591:F1591"/>
    <mergeCell ref="E1610:F1610"/>
    <mergeCell ref="E1611:F1611"/>
    <mergeCell ref="E1612:F1612"/>
    <mergeCell ref="E1613:F1613"/>
    <mergeCell ref="E1614:F1614"/>
    <mergeCell ref="E1615:F1615"/>
    <mergeCell ref="E1616:F1616"/>
    <mergeCell ref="E1617:F1617"/>
    <mergeCell ref="E1618:F1618"/>
    <mergeCell ref="E1619:F1619"/>
    <mergeCell ref="E1620:F1620"/>
    <mergeCell ref="E1621:F1621"/>
    <mergeCell ref="E1622:F1622"/>
    <mergeCell ref="E1623:F1623"/>
    <mergeCell ref="E1624:F1624"/>
    <mergeCell ref="E1625:F1625"/>
    <mergeCell ref="E1592:F1592"/>
    <mergeCell ref="E1593:F1593"/>
    <mergeCell ref="E1594:F1594"/>
    <mergeCell ref="E1595:F1595"/>
    <mergeCell ref="E1596:F1596"/>
    <mergeCell ref="E1597:F1597"/>
    <mergeCell ref="E1598:F1598"/>
    <mergeCell ref="E1599:F1599"/>
    <mergeCell ref="E1600:F1600"/>
    <mergeCell ref="E1601:F1601"/>
    <mergeCell ref="E1602:F1602"/>
    <mergeCell ref="E1603:F1603"/>
    <mergeCell ref="E1604:F1604"/>
    <mergeCell ref="E1605:F1605"/>
    <mergeCell ref="E1606:F1606"/>
    <mergeCell ref="E1607:F1607"/>
    <mergeCell ref="E1643:F1643"/>
    <mergeCell ref="E1644:F1644"/>
    <mergeCell ref="E1645:F1645"/>
    <mergeCell ref="E1646:F1646"/>
    <mergeCell ref="E1647:F1647"/>
    <mergeCell ref="E1648:F1648"/>
    <mergeCell ref="E1649:F1649"/>
    <mergeCell ref="E1650:F1650"/>
    <mergeCell ref="E1651:F1651"/>
    <mergeCell ref="E1652:F1652"/>
    <mergeCell ref="E1653:F1653"/>
    <mergeCell ref="E1654:F1654"/>
    <mergeCell ref="E1655:F1655"/>
    <mergeCell ref="E1657:F1657"/>
    <mergeCell ref="E1658:F1658"/>
    <mergeCell ref="E1659:F1659"/>
    <mergeCell ref="E1626:F1626"/>
    <mergeCell ref="E1627:F1627"/>
    <mergeCell ref="E1628:F1628"/>
    <mergeCell ref="E1629:F1629"/>
    <mergeCell ref="E1630:F1630"/>
    <mergeCell ref="E1631:F1631"/>
    <mergeCell ref="E1632:F1632"/>
    <mergeCell ref="E1633:F1633"/>
    <mergeCell ref="E1634:F1634"/>
    <mergeCell ref="E1635:F1635"/>
    <mergeCell ref="E1636:F1636"/>
    <mergeCell ref="E1638:F1638"/>
    <mergeCell ref="E1639:F1639"/>
    <mergeCell ref="E1640:F1640"/>
    <mergeCell ref="E1641:F1641"/>
    <mergeCell ref="E1642:F1642"/>
    <mergeCell ref="E1660:F1660"/>
    <mergeCell ref="E1661:F1661"/>
    <mergeCell ref="E1662:F1662"/>
    <mergeCell ref="E1663:F1663"/>
    <mergeCell ref="E1664:F1664"/>
    <mergeCell ref="E1665:F1665"/>
    <mergeCell ref="E1666:F1666"/>
    <mergeCell ref="E1667:F1667"/>
    <mergeCell ref="E1668:F1668"/>
    <mergeCell ref="E1669:F1669"/>
    <mergeCell ref="E1670:F1670"/>
    <mergeCell ref="E1671:F1671"/>
    <mergeCell ref="E1672:F1672"/>
    <mergeCell ref="E1673:F1673"/>
    <mergeCell ref="E1674:F1674"/>
    <mergeCell ref="E1675:F1675"/>
    <mergeCell ref="E1676:F1676"/>
    <mergeCell ref="E1678:F1678"/>
    <mergeCell ref="E1679:F1679"/>
    <mergeCell ref="F1680:I1680"/>
    <mergeCell ref="A1682:F1682"/>
    <mergeCell ref="G1682:I1682"/>
    <mergeCell ref="A1683:F1683"/>
    <mergeCell ref="G1683:I1683"/>
    <mergeCell ref="A1684:F1684"/>
    <mergeCell ref="G1684:I1684"/>
    <mergeCell ref="A1685:F1685"/>
    <mergeCell ref="G1685:I1685"/>
    <mergeCell ref="A1686:F1686"/>
    <mergeCell ref="G1686:I1686"/>
    <mergeCell ref="A1687:F1687"/>
    <mergeCell ref="G1687:I1687"/>
    <mergeCell ref="A1688:F1688"/>
    <mergeCell ref="G1688:I1688"/>
    <mergeCell ref="E1705:F1705"/>
    <mergeCell ref="E1706:F1706"/>
    <mergeCell ref="E1707:F1707"/>
    <mergeCell ref="E1708:F1708"/>
    <mergeCell ref="E1709:F1709"/>
    <mergeCell ref="E1710:F1710"/>
    <mergeCell ref="E1711:F1711"/>
    <mergeCell ref="E1712:F1712"/>
    <mergeCell ref="E1713:F1713"/>
    <mergeCell ref="E1714:F1714"/>
    <mergeCell ref="E1715:F1715"/>
    <mergeCell ref="E1717:F1717"/>
    <mergeCell ref="E1718:F1718"/>
    <mergeCell ref="E1719:F1719"/>
    <mergeCell ref="E1720:F1720"/>
    <mergeCell ref="E1721:F1721"/>
    <mergeCell ref="G1689:I1689"/>
    <mergeCell ref="G1690:I1690"/>
    <mergeCell ref="A1691:F1691"/>
    <mergeCell ref="G1691:I1691"/>
    <mergeCell ref="H1692:I1692"/>
    <mergeCell ref="A1694:F1694"/>
    <mergeCell ref="G1694:I1694"/>
    <mergeCell ref="G1695:I1695"/>
    <mergeCell ref="A1698:F1698"/>
    <mergeCell ref="G1698:I1698"/>
    <mergeCell ref="E1700:F1700"/>
    <mergeCell ref="E1701:F1701"/>
    <mergeCell ref="E1702:F1702"/>
    <mergeCell ref="E1703:F1703"/>
    <mergeCell ref="E1739:F1739"/>
    <mergeCell ref="E1740:F1740"/>
    <mergeCell ref="E1741:F1741"/>
    <mergeCell ref="E1742:F1742"/>
    <mergeCell ref="E1743:F1743"/>
    <mergeCell ref="E1744:F1744"/>
    <mergeCell ref="E1745:F1745"/>
    <mergeCell ref="E1746:F1746"/>
    <mergeCell ref="E1747:F1747"/>
    <mergeCell ref="E1749:F1749"/>
    <mergeCell ref="E1750:F1750"/>
    <mergeCell ref="E1751:F1751"/>
    <mergeCell ref="E1752:F1752"/>
    <mergeCell ref="E1753:F1753"/>
    <mergeCell ref="E1754:F1754"/>
    <mergeCell ref="E1755:F1755"/>
    <mergeCell ref="E1723:F1723"/>
    <mergeCell ref="E1724:F1724"/>
    <mergeCell ref="E1725:F1725"/>
    <mergeCell ref="E1726:F1726"/>
    <mergeCell ref="E1727:F1727"/>
    <mergeCell ref="E1728:F1728"/>
    <mergeCell ref="E1729:F1729"/>
    <mergeCell ref="E1730:F1730"/>
    <mergeCell ref="E1731:F1731"/>
    <mergeCell ref="E1732:F1732"/>
    <mergeCell ref="E1733:F1733"/>
    <mergeCell ref="E1734:F1734"/>
    <mergeCell ref="E1735:F1735"/>
    <mergeCell ref="E1736:F1736"/>
    <mergeCell ref="E1738:F1738"/>
    <mergeCell ref="E1773:F1773"/>
    <mergeCell ref="E1774:F1774"/>
    <mergeCell ref="E1775:F1775"/>
    <mergeCell ref="E1777:F1777"/>
    <mergeCell ref="E1778:F1778"/>
    <mergeCell ref="E1779:F1779"/>
    <mergeCell ref="E1780:F1780"/>
    <mergeCell ref="E1782:F1782"/>
    <mergeCell ref="E1783:F1783"/>
    <mergeCell ref="F1784:I1784"/>
    <mergeCell ref="A1787:F1787"/>
    <mergeCell ref="G1787:I1787"/>
    <mergeCell ref="A1788:F1788"/>
    <mergeCell ref="G1788:I1788"/>
    <mergeCell ref="A1789:F1789"/>
    <mergeCell ref="G1789:I1789"/>
    <mergeCell ref="E1756:F1756"/>
    <mergeCell ref="E1758:F1758"/>
    <mergeCell ref="E1759:F1759"/>
    <mergeCell ref="E1760:F1760"/>
    <mergeCell ref="E1761:F1761"/>
    <mergeCell ref="E1763:F1763"/>
    <mergeCell ref="E1764:F1764"/>
    <mergeCell ref="E1765:F1765"/>
    <mergeCell ref="E1766:F1766"/>
    <mergeCell ref="E1768:F1768"/>
    <mergeCell ref="E1769:F1769"/>
    <mergeCell ref="E1770:F1770"/>
    <mergeCell ref="E1771:F1771"/>
    <mergeCell ref="A1803:F1803"/>
    <mergeCell ref="G1803:I1803"/>
    <mergeCell ref="E1805:F1805"/>
    <mergeCell ref="E1806:F1806"/>
    <mergeCell ref="E1807:F1807"/>
    <mergeCell ref="E1808:F1808"/>
    <mergeCell ref="E1809:F1809"/>
    <mergeCell ref="E1810:F1810"/>
    <mergeCell ref="E1811:F1811"/>
    <mergeCell ref="E1812:F1812"/>
    <mergeCell ref="E1813:F1813"/>
    <mergeCell ref="E1814:F1814"/>
    <mergeCell ref="E1816:F1816"/>
    <mergeCell ref="E1817:F1817"/>
    <mergeCell ref="E1818:F1818"/>
    <mergeCell ref="A1790:F1790"/>
    <mergeCell ref="G1790:I1790"/>
    <mergeCell ref="A1791:F1791"/>
    <mergeCell ref="G1791:I1791"/>
    <mergeCell ref="A1792:F1792"/>
    <mergeCell ref="G1792:I1792"/>
    <mergeCell ref="A1793:F1793"/>
    <mergeCell ref="G1793:I1793"/>
    <mergeCell ref="G1794:I1794"/>
    <mergeCell ref="A1796:F1796"/>
    <mergeCell ref="G1796:I1796"/>
    <mergeCell ref="H1797:I1797"/>
    <mergeCell ref="A1799:F1799"/>
    <mergeCell ref="G1799:I1799"/>
    <mergeCell ref="G1800:I1800"/>
    <mergeCell ref="E1836:F1836"/>
    <mergeCell ref="E1837:F1837"/>
    <mergeCell ref="E1838:F1838"/>
    <mergeCell ref="E1839:F1839"/>
    <mergeCell ref="E1840:F1840"/>
    <mergeCell ref="E1841:F1841"/>
    <mergeCell ref="E1842:F1842"/>
    <mergeCell ref="E1843:F1843"/>
    <mergeCell ref="E1845:F1845"/>
    <mergeCell ref="E1846:F1846"/>
    <mergeCell ref="E1847:F1847"/>
    <mergeCell ref="E1848:F1848"/>
    <mergeCell ref="E1849:F1849"/>
    <mergeCell ref="E1850:F1850"/>
    <mergeCell ref="E1851:F1851"/>
    <mergeCell ref="E1852:F1852"/>
    <mergeCell ref="E1819:F1819"/>
    <mergeCell ref="E1820:F1820"/>
    <mergeCell ref="E1821:F1821"/>
    <mergeCell ref="E1822:F1822"/>
    <mergeCell ref="E1823:F1823"/>
    <mergeCell ref="E1824:F1824"/>
    <mergeCell ref="E1825:F1825"/>
    <mergeCell ref="E1827:F1827"/>
    <mergeCell ref="E1828:F1828"/>
    <mergeCell ref="E1829:F1829"/>
    <mergeCell ref="E1830:F1830"/>
    <mergeCell ref="E1831:F1831"/>
    <mergeCell ref="E1832:F1832"/>
    <mergeCell ref="E1833:F1833"/>
    <mergeCell ref="E1834:F1834"/>
    <mergeCell ref="E1870:F1870"/>
    <mergeCell ref="E1871:F1871"/>
    <mergeCell ref="E1872:F1872"/>
    <mergeCell ref="E1873:F1873"/>
    <mergeCell ref="E1874:F1874"/>
    <mergeCell ref="E1875:F1875"/>
    <mergeCell ref="E1876:F1876"/>
    <mergeCell ref="E1878:F1878"/>
    <mergeCell ref="E1879:F1879"/>
    <mergeCell ref="E1880:F1880"/>
    <mergeCell ref="E1881:F1881"/>
    <mergeCell ref="E1882:F1882"/>
    <mergeCell ref="E1883:F1883"/>
    <mergeCell ref="E1884:F1884"/>
    <mergeCell ref="E1885:F1885"/>
    <mergeCell ref="E1853:F1853"/>
    <mergeCell ref="E1854:F1854"/>
    <mergeCell ref="E1856:F1856"/>
    <mergeCell ref="E1857:F1857"/>
    <mergeCell ref="E1858:F1858"/>
    <mergeCell ref="E1859:F1859"/>
    <mergeCell ref="E1860:F1860"/>
    <mergeCell ref="E1861:F1861"/>
    <mergeCell ref="E1862:F1862"/>
    <mergeCell ref="E1863:F1863"/>
    <mergeCell ref="E1864:F1864"/>
    <mergeCell ref="E1865:F1865"/>
    <mergeCell ref="E1867:F1867"/>
    <mergeCell ref="E1868:F1868"/>
    <mergeCell ref="E1869:F1869"/>
    <mergeCell ref="E1904:F1904"/>
    <mergeCell ref="E1905:F1905"/>
    <mergeCell ref="E1907:F1907"/>
    <mergeCell ref="E1908:F1908"/>
    <mergeCell ref="E1909:F1909"/>
    <mergeCell ref="E1911:F1911"/>
    <mergeCell ref="E1912:F1912"/>
    <mergeCell ref="E1913:F1913"/>
    <mergeCell ref="E1915:F1915"/>
    <mergeCell ref="E1916:F1916"/>
    <mergeCell ref="E1917:F1917"/>
    <mergeCell ref="E1918:F1918"/>
    <mergeCell ref="E1919:F1919"/>
    <mergeCell ref="E1920:F1920"/>
    <mergeCell ref="E1887:F1887"/>
    <mergeCell ref="E1888:F1888"/>
    <mergeCell ref="E1889:F1889"/>
    <mergeCell ref="E1890:F1890"/>
    <mergeCell ref="E1892:F1892"/>
    <mergeCell ref="E1893:F1893"/>
    <mergeCell ref="E1894:F1894"/>
    <mergeCell ref="E1895:F1895"/>
    <mergeCell ref="E1896:F1896"/>
    <mergeCell ref="E1897:F1897"/>
    <mergeCell ref="E1899:F1899"/>
    <mergeCell ref="E1900:F1900"/>
    <mergeCell ref="E1901:F1901"/>
    <mergeCell ref="E1903:F1903"/>
    <mergeCell ref="E1938:F1938"/>
    <mergeCell ref="E1939:F1939"/>
    <mergeCell ref="E1940:F1940"/>
    <mergeCell ref="E1941:F1941"/>
    <mergeCell ref="E1943:F1943"/>
    <mergeCell ref="E1944:F1944"/>
    <mergeCell ref="E1945:F1945"/>
    <mergeCell ref="E1946:F1946"/>
    <mergeCell ref="E1947:F1947"/>
    <mergeCell ref="E1948:F1948"/>
    <mergeCell ref="E1949:F1949"/>
    <mergeCell ref="E1950:F1950"/>
    <mergeCell ref="E1951:F1951"/>
    <mergeCell ref="E1952:F1952"/>
    <mergeCell ref="E1953:F1953"/>
    <mergeCell ref="E1954:F1954"/>
    <mergeCell ref="E1921:F1921"/>
    <mergeCell ref="E1922:F1922"/>
    <mergeCell ref="E1924:F1924"/>
    <mergeCell ref="E1925:F1925"/>
    <mergeCell ref="E1926:F1926"/>
    <mergeCell ref="E1927:F1927"/>
    <mergeCell ref="E1928:F1928"/>
    <mergeCell ref="E1929:F1929"/>
    <mergeCell ref="E1930:F1930"/>
    <mergeCell ref="E1931:F1931"/>
    <mergeCell ref="E1932:F1932"/>
    <mergeCell ref="E1933:F1933"/>
    <mergeCell ref="E1935:F1935"/>
    <mergeCell ref="E1936:F1936"/>
    <mergeCell ref="E1937:F1937"/>
    <mergeCell ref="E1972:F1972"/>
    <mergeCell ref="E1973:F1973"/>
    <mergeCell ref="E1974:F1974"/>
    <mergeCell ref="E1975:F1975"/>
    <mergeCell ref="E1976:F1976"/>
    <mergeCell ref="E1977:F1977"/>
    <mergeCell ref="E1978:F1978"/>
    <mergeCell ref="E1979:F1979"/>
    <mergeCell ref="E1980:F1980"/>
    <mergeCell ref="E1982:F1982"/>
    <mergeCell ref="E1983:F1983"/>
    <mergeCell ref="E1984:F1984"/>
    <mergeCell ref="E1985:F1985"/>
    <mergeCell ref="E1986:F1986"/>
    <mergeCell ref="E1987:F1987"/>
    <mergeCell ref="E1988:F1988"/>
    <mergeCell ref="E1955:F1955"/>
    <mergeCell ref="E1956:F1956"/>
    <mergeCell ref="E1957:F1957"/>
    <mergeCell ref="E1958:F1958"/>
    <mergeCell ref="E1960:F1960"/>
    <mergeCell ref="E1961:F1961"/>
    <mergeCell ref="E1962:F1962"/>
    <mergeCell ref="E1963:F1963"/>
    <mergeCell ref="E1964:F1964"/>
    <mergeCell ref="E1965:F1965"/>
    <mergeCell ref="E1966:F1966"/>
    <mergeCell ref="E1967:F1967"/>
    <mergeCell ref="E1968:F1968"/>
    <mergeCell ref="E1969:F1969"/>
    <mergeCell ref="E1971:F1971"/>
    <mergeCell ref="E2006:F2006"/>
    <mergeCell ref="E2007:F2007"/>
    <mergeCell ref="E2008:F2008"/>
    <mergeCell ref="E2009:F2009"/>
    <mergeCell ref="E2010:F2010"/>
    <mergeCell ref="E2011:F2011"/>
    <mergeCell ref="E2012:F2012"/>
    <mergeCell ref="E2013:F2013"/>
    <mergeCell ref="E2015:F2015"/>
    <mergeCell ref="E2016:F2016"/>
    <mergeCell ref="E2017:F2017"/>
    <mergeCell ref="E2018:F2018"/>
    <mergeCell ref="E2019:F2019"/>
    <mergeCell ref="E2020:F2020"/>
    <mergeCell ref="E2021:F2021"/>
    <mergeCell ref="E1989:F1989"/>
    <mergeCell ref="E1990:F1990"/>
    <mergeCell ref="E1991:F1991"/>
    <mergeCell ref="E1993:F1993"/>
    <mergeCell ref="E1994:F1994"/>
    <mergeCell ref="E1995:F1995"/>
    <mergeCell ref="E1996:F1996"/>
    <mergeCell ref="E1997:F1997"/>
    <mergeCell ref="E1998:F1998"/>
    <mergeCell ref="E1999:F1999"/>
    <mergeCell ref="E2000:F2000"/>
    <mergeCell ref="E2001:F2001"/>
    <mergeCell ref="E2002:F2002"/>
    <mergeCell ref="E2004:F2004"/>
    <mergeCell ref="E2005:F2005"/>
    <mergeCell ref="E2040:F2040"/>
    <mergeCell ref="E2041:F2041"/>
    <mergeCell ref="E2042:F2042"/>
    <mergeCell ref="E2044:F2044"/>
    <mergeCell ref="E2045:F2045"/>
    <mergeCell ref="E2046:F2046"/>
    <mergeCell ref="E2048:F2048"/>
    <mergeCell ref="E2049:F2049"/>
    <mergeCell ref="E2050:F2050"/>
    <mergeCell ref="E2052:F2052"/>
    <mergeCell ref="E2053:F2053"/>
    <mergeCell ref="E2054:F2054"/>
    <mergeCell ref="E2056:F2056"/>
    <mergeCell ref="E2023:F2023"/>
    <mergeCell ref="E2024:F2024"/>
    <mergeCell ref="E2025:F2025"/>
    <mergeCell ref="E2026:F2026"/>
    <mergeCell ref="E2027:F2027"/>
    <mergeCell ref="E2028:F2028"/>
    <mergeCell ref="E2029:F2029"/>
    <mergeCell ref="E2031:F2031"/>
    <mergeCell ref="E2032:F2032"/>
    <mergeCell ref="E2033:F2033"/>
    <mergeCell ref="E2034:F2034"/>
    <mergeCell ref="E2036:F2036"/>
    <mergeCell ref="E2037:F2037"/>
    <mergeCell ref="E2038:F2038"/>
    <mergeCell ref="E2039:F2039"/>
    <mergeCell ref="E2074:F2074"/>
    <mergeCell ref="E2075:F2075"/>
    <mergeCell ref="E2076:F2076"/>
    <mergeCell ref="E2077:F2077"/>
    <mergeCell ref="E2079:F2079"/>
    <mergeCell ref="E2080:F2080"/>
    <mergeCell ref="E2081:F2081"/>
    <mergeCell ref="E2083:F2083"/>
    <mergeCell ref="E2084:F2084"/>
    <mergeCell ref="E2085:F2085"/>
    <mergeCell ref="E2087:F2087"/>
    <mergeCell ref="E2088:F2088"/>
    <mergeCell ref="E2089:F2089"/>
    <mergeCell ref="E2057:F2057"/>
    <mergeCell ref="E2058:F2058"/>
    <mergeCell ref="E2060:F2060"/>
    <mergeCell ref="E2061:F2061"/>
    <mergeCell ref="E2062:F2062"/>
    <mergeCell ref="E2063:F2063"/>
    <mergeCell ref="E2065:F2065"/>
    <mergeCell ref="E2066:F2066"/>
    <mergeCell ref="E2067:F2067"/>
    <mergeCell ref="E2068:F2068"/>
    <mergeCell ref="E2069:F2069"/>
    <mergeCell ref="E2071:F2071"/>
    <mergeCell ref="E2072:F2072"/>
    <mergeCell ref="E2073:F2073"/>
    <mergeCell ref="E2108:F2108"/>
    <mergeCell ref="E2109:F2109"/>
    <mergeCell ref="E2110:F2110"/>
    <mergeCell ref="E2111:F2111"/>
    <mergeCell ref="E2112:F2112"/>
    <mergeCell ref="E2113:F2113"/>
    <mergeCell ref="E2114:F2114"/>
    <mergeCell ref="E2115:F2115"/>
    <mergeCell ref="E2117:F2117"/>
    <mergeCell ref="E2118:F2118"/>
    <mergeCell ref="E2119:F2119"/>
    <mergeCell ref="E2120:F2120"/>
    <mergeCell ref="E2121:F2121"/>
    <mergeCell ref="E2122:F2122"/>
    <mergeCell ref="E2124:F2124"/>
    <mergeCell ref="E2091:F2091"/>
    <mergeCell ref="E2092:F2092"/>
    <mergeCell ref="E2093:F2093"/>
    <mergeCell ref="E2095:F2095"/>
    <mergeCell ref="E2096:F2096"/>
    <mergeCell ref="E2097:F2097"/>
    <mergeCell ref="E2098:F2098"/>
    <mergeCell ref="E2099:F2099"/>
    <mergeCell ref="E2100:F2100"/>
    <mergeCell ref="E2101:F2101"/>
    <mergeCell ref="E2102:F2102"/>
    <mergeCell ref="E2103:F2103"/>
    <mergeCell ref="E2104:F2104"/>
    <mergeCell ref="E2106:F2106"/>
    <mergeCell ref="E2107:F2107"/>
    <mergeCell ref="E2142:F2142"/>
    <mergeCell ref="E2143:F2143"/>
    <mergeCell ref="E2144:F2144"/>
    <mergeCell ref="E2145:F2145"/>
    <mergeCell ref="E2146:F2146"/>
    <mergeCell ref="E2147:F2147"/>
    <mergeCell ref="E2149:F2149"/>
    <mergeCell ref="E2150:F2150"/>
    <mergeCell ref="E2151:F2151"/>
    <mergeCell ref="E2152:F2152"/>
    <mergeCell ref="E2153:F2153"/>
    <mergeCell ref="E2155:F2155"/>
    <mergeCell ref="E2156:F2156"/>
    <mergeCell ref="E2157:F2157"/>
    <mergeCell ref="E2158:F2158"/>
    <mergeCell ref="E2125:F2125"/>
    <mergeCell ref="E2126:F2126"/>
    <mergeCell ref="E2127:F2127"/>
    <mergeCell ref="E2128:F2128"/>
    <mergeCell ref="E2129:F2129"/>
    <mergeCell ref="E2130:F2130"/>
    <mergeCell ref="E2131:F2131"/>
    <mergeCell ref="E2133:F2133"/>
    <mergeCell ref="E2134:F2134"/>
    <mergeCell ref="E2135:F2135"/>
    <mergeCell ref="E2136:F2136"/>
    <mergeCell ref="E2137:F2137"/>
    <mergeCell ref="E2138:F2138"/>
    <mergeCell ref="E2139:F2139"/>
    <mergeCell ref="E2140:F2140"/>
    <mergeCell ref="E2176:F2176"/>
    <mergeCell ref="E2177:F2177"/>
    <mergeCell ref="E2179:F2179"/>
    <mergeCell ref="E2180:F2180"/>
    <mergeCell ref="E2181:F2181"/>
    <mergeCell ref="E2182:F2182"/>
    <mergeCell ref="E2183:F2183"/>
    <mergeCell ref="E2184:F2184"/>
    <mergeCell ref="E2185:F2185"/>
    <mergeCell ref="E2186:F2186"/>
    <mergeCell ref="E2187:F2187"/>
    <mergeCell ref="E2188:F2188"/>
    <mergeCell ref="E2190:F2190"/>
    <mergeCell ref="E2191:F2191"/>
    <mergeCell ref="E2192:F2192"/>
    <mergeCell ref="E2159:F2159"/>
    <mergeCell ref="E2160:F2160"/>
    <mergeCell ref="E2161:F2161"/>
    <mergeCell ref="E2163:F2163"/>
    <mergeCell ref="E2164:F2164"/>
    <mergeCell ref="E2165:F2165"/>
    <mergeCell ref="E2167:F2167"/>
    <mergeCell ref="E2168:F2168"/>
    <mergeCell ref="E2169:F2169"/>
    <mergeCell ref="E2171:F2171"/>
    <mergeCell ref="E2172:F2172"/>
    <mergeCell ref="E2173:F2173"/>
    <mergeCell ref="E2175:F2175"/>
    <mergeCell ref="E2193:F2193"/>
    <mergeCell ref="E2194:F2194"/>
    <mergeCell ref="E2195:F2195"/>
    <mergeCell ref="E2197:F2197"/>
    <mergeCell ref="E2198:F2198"/>
    <mergeCell ref="A2199:A2200"/>
    <mergeCell ref="B2199:B2200"/>
    <mergeCell ref="C2199:C2200"/>
    <mergeCell ref="D2199:D2200"/>
    <mergeCell ref="E2199:E2200"/>
    <mergeCell ref="F2199:G2199"/>
    <mergeCell ref="H2199:I2199"/>
    <mergeCell ref="J2199:J2200"/>
    <mergeCell ref="A2202:F2202"/>
    <mergeCell ref="G2202:I2202"/>
    <mergeCell ref="A2203:F2203"/>
    <mergeCell ref="G2203:I2203"/>
    <mergeCell ref="A2204:F2204"/>
    <mergeCell ref="G2204:I2204"/>
    <mergeCell ref="A2205:F2205"/>
    <mergeCell ref="G2205:I2205"/>
    <mergeCell ref="A2206:F2206"/>
    <mergeCell ref="G2206:I2206"/>
    <mergeCell ref="A2207:F2207"/>
    <mergeCell ref="G2207:I2207"/>
    <mergeCell ref="E2209:F2209"/>
    <mergeCell ref="E2210:F2210"/>
    <mergeCell ref="A2211:A2212"/>
    <mergeCell ref="B2211:B2212"/>
    <mergeCell ref="C2211:C2212"/>
    <mergeCell ref="D2211:D2212"/>
    <mergeCell ref="E2211:E2212"/>
    <mergeCell ref="F2211:G2211"/>
    <mergeCell ref="H2211:I2211"/>
    <mergeCell ref="J2211:J2212"/>
    <mergeCell ref="A2214:F2214"/>
    <mergeCell ref="G2214:I2214"/>
    <mergeCell ref="A2215:F2215"/>
    <mergeCell ref="G2215:I2215"/>
    <mergeCell ref="A2216:F2216"/>
    <mergeCell ref="G2216:I2216"/>
    <mergeCell ref="A2217:F2217"/>
    <mergeCell ref="G2217:I2217"/>
    <mergeCell ref="A2218:F2218"/>
    <mergeCell ref="G2218:I2218"/>
    <mergeCell ref="A2219:F2219"/>
    <mergeCell ref="G2219:I2219"/>
    <mergeCell ref="E2221:F2221"/>
    <mergeCell ref="E2222:F2222"/>
    <mergeCell ref="A2223:A2224"/>
    <mergeCell ref="B2223:B2224"/>
    <mergeCell ref="C2223:C2224"/>
    <mergeCell ref="D2223:D2224"/>
    <mergeCell ref="E2223:E2224"/>
    <mergeCell ref="F2223:G2223"/>
    <mergeCell ref="H2223:I2223"/>
    <mergeCell ref="J2223:J2224"/>
    <mergeCell ref="J2259:J2260"/>
    <mergeCell ref="A2226:F2226"/>
    <mergeCell ref="G2226:I2226"/>
    <mergeCell ref="A2227:F2227"/>
    <mergeCell ref="G2227:I2227"/>
    <mergeCell ref="A2228:F2228"/>
    <mergeCell ref="G2228:I2228"/>
    <mergeCell ref="A2229:F2229"/>
    <mergeCell ref="G2229:I2229"/>
    <mergeCell ref="A2230:F2230"/>
    <mergeCell ref="G2230:I2230"/>
    <mergeCell ref="A2231:F2231"/>
    <mergeCell ref="G2231:I2231"/>
    <mergeCell ref="E2233:F2233"/>
    <mergeCell ref="E2234:F2234"/>
    <mergeCell ref="A2235:A2236"/>
    <mergeCell ref="B2235:B2236"/>
    <mergeCell ref="C2235:C2236"/>
    <mergeCell ref="D2235:D2236"/>
    <mergeCell ref="E2235:E2236"/>
    <mergeCell ref="F2235:G2235"/>
    <mergeCell ref="H2235:I2235"/>
    <mergeCell ref="J2235:J2236"/>
    <mergeCell ref="A2238:F2238"/>
    <mergeCell ref="G2238:I2238"/>
    <mergeCell ref="A2239:F2239"/>
    <mergeCell ref="G2239:I2239"/>
    <mergeCell ref="A2240:F2240"/>
    <mergeCell ref="G2240:I2240"/>
    <mergeCell ref="A2241:F2241"/>
    <mergeCell ref="G2241:I2241"/>
    <mergeCell ref="A2242:F2242"/>
    <mergeCell ref="G2242:I2242"/>
    <mergeCell ref="A2243:F2243"/>
    <mergeCell ref="G2243:I2243"/>
    <mergeCell ref="E2245:F2245"/>
    <mergeCell ref="E2246:F2246"/>
    <mergeCell ref="A2247:A2248"/>
    <mergeCell ref="B2247:B2248"/>
    <mergeCell ref="C2247:C2248"/>
    <mergeCell ref="D2247:D2248"/>
    <mergeCell ref="E2247:E2248"/>
    <mergeCell ref="F2247:G2247"/>
    <mergeCell ref="H2247:I2247"/>
    <mergeCell ref="J2247:J2248"/>
    <mergeCell ref="A2250:F2250"/>
    <mergeCell ref="G2250:I2250"/>
    <mergeCell ref="A2251:F2251"/>
    <mergeCell ref="G2251:I2251"/>
    <mergeCell ref="A2252:F2252"/>
    <mergeCell ref="G2252:I2252"/>
    <mergeCell ref="A2253:F2253"/>
    <mergeCell ref="G2253:I2253"/>
    <mergeCell ref="A2254:F2254"/>
    <mergeCell ref="G2254:I2254"/>
    <mergeCell ref="A2255:F2255"/>
    <mergeCell ref="G2255:I2255"/>
    <mergeCell ref="E2257:F2257"/>
    <mergeCell ref="E2258:F2258"/>
    <mergeCell ref="A2259:A2260"/>
    <mergeCell ref="B2259:B2260"/>
    <mergeCell ref="C2259:C2260"/>
    <mergeCell ref="D2259:D2260"/>
    <mergeCell ref="E2259:E2260"/>
    <mergeCell ref="F2259:G2259"/>
    <mergeCell ref="H2259:I2259"/>
    <mergeCell ref="E2272:F2272"/>
    <mergeCell ref="E2273:F2273"/>
    <mergeCell ref="E2274:F2274"/>
    <mergeCell ref="E2275:F2275"/>
    <mergeCell ref="E2276:F2276"/>
    <mergeCell ref="E2278:F2278"/>
    <mergeCell ref="E2279:F2279"/>
    <mergeCell ref="E2280:F2280"/>
    <mergeCell ref="E2281:F2281"/>
    <mergeCell ref="E2282:F2282"/>
    <mergeCell ref="E2283:F2283"/>
    <mergeCell ref="E2284:F2284"/>
    <mergeCell ref="E2285:F2285"/>
    <mergeCell ref="E2287:F2287"/>
    <mergeCell ref="E2288:F2288"/>
    <mergeCell ref="A2262:F2262"/>
    <mergeCell ref="G2262:I2262"/>
    <mergeCell ref="A2263:F2263"/>
    <mergeCell ref="G2263:I2263"/>
    <mergeCell ref="A2264:F2264"/>
    <mergeCell ref="G2264:I2264"/>
    <mergeCell ref="A2265:F2265"/>
    <mergeCell ref="G2265:I2265"/>
    <mergeCell ref="A2266:F2266"/>
    <mergeCell ref="G2266:I2266"/>
    <mergeCell ref="A2267:F2267"/>
    <mergeCell ref="G2267:I2267"/>
    <mergeCell ref="E2269:F2269"/>
    <mergeCell ref="E2270:F2270"/>
    <mergeCell ref="E2271:F2271"/>
    <mergeCell ref="E2308:F2308"/>
    <mergeCell ref="E2309:F2309"/>
    <mergeCell ref="E2310:F2310"/>
    <mergeCell ref="E2312:F2312"/>
    <mergeCell ref="E2313:F2313"/>
    <mergeCell ref="E2314:F2314"/>
    <mergeCell ref="E2316:F2316"/>
    <mergeCell ref="E2317:F2317"/>
    <mergeCell ref="E2318:F2318"/>
    <mergeCell ref="E2320:F2320"/>
    <mergeCell ref="E2321:F2321"/>
    <mergeCell ref="E2322:F2322"/>
    <mergeCell ref="E2289:F2289"/>
    <mergeCell ref="E2290:F2290"/>
    <mergeCell ref="E2291:F2291"/>
    <mergeCell ref="E2292:F2292"/>
    <mergeCell ref="E2293:F2293"/>
    <mergeCell ref="E2294:F2294"/>
    <mergeCell ref="E2296:F2296"/>
    <mergeCell ref="E2297:F2297"/>
    <mergeCell ref="E2298:F2298"/>
    <mergeCell ref="E2299:F2299"/>
    <mergeCell ref="E2301:F2301"/>
    <mergeCell ref="E2302:F2302"/>
    <mergeCell ref="E2303:F2303"/>
    <mergeCell ref="E2304:F2304"/>
    <mergeCell ref="E2305:F2305"/>
    <mergeCell ref="A27:J27"/>
    <mergeCell ref="E23:F23"/>
    <mergeCell ref="E25:F25"/>
    <mergeCell ref="E26:F26"/>
    <mergeCell ref="E24:F24"/>
    <mergeCell ref="E2413:F2413"/>
    <mergeCell ref="E2414:F2414"/>
    <mergeCell ref="A2415:A2416"/>
    <mergeCell ref="B2415:B2416"/>
    <mergeCell ref="C2415:C2416"/>
    <mergeCell ref="D2415:D2416"/>
    <mergeCell ref="E2415:E2416"/>
    <mergeCell ref="F2415:G2415"/>
    <mergeCell ref="H2415:I2415"/>
    <mergeCell ref="J2415:J2416"/>
    <mergeCell ref="E2340:F2340"/>
    <mergeCell ref="E2324:F2324"/>
    <mergeCell ref="E2325:F2325"/>
    <mergeCell ref="E2326:F2326"/>
    <mergeCell ref="E2327:F2327"/>
    <mergeCell ref="E2328:F2328"/>
    <mergeCell ref="E2329:F2329"/>
    <mergeCell ref="E2330:F2330"/>
    <mergeCell ref="E2331:F2331"/>
    <mergeCell ref="E2332:F2332"/>
    <mergeCell ref="E2333:F2333"/>
    <mergeCell ref="E2335:F2335"/>
    <mergeCell ref="E2336:F2336"/>
    <mergeCell ref="E2337:F2337"/>
    <mergeCell ref="E2338:F2338"/>
    <mergeCell ref="E2339:F2339"/>
    <mergeCell ref="E2306:F2306"/>
    <mergeCell ref="A2418:F2418"/>
    <mergeCell ref="G2418:I2418"/>
    <mergeCell ref="F2419:I2419"/>
    <mergeCell ref="A2421:F2421"/>
    <mergeCell ref="G2421:I2421"/>
    <mergeCell ref="A2422:F2422"/>
    <mergeCell ref="G2422:I2422"/>
    <mergeCell ref="A2423:F2423"/>
    <mergeCell ref="G2423:I2423"/>
    <mergeCell ref="A2424:F2424"/>
    <mergeCell ref="G2424:I2424"/>
    <mergeCell ref="A2425:F2425"/>
    <mergeCell ref="G2425:I2425"/>
    <mergeCell ref="A2426:F2426"/>
    <mergeCell ref="G2426:I2426"/>
    <mergeCell ref="A2427:F2427"/>
    <mergeCell ref="G2427:I2427"/>
    <mergeCell ref="E2442:F2442"/>
    <mergeCell ref="E2443:F2443"/>
    <mergeCell ref="E2444:F2444"/>
    <mergeCell ref="H2445:I2445"/>
    <mergeCell ref="E2446:F2446"/>
    <mergeCell ref="E2447:F2447"/>
    <mergeCell ref="E2448:F2448"/>
    <mergeCell ref="E2449:F2449"/>
    <mergeCell ref="E2450:F2450"/>
    <mergeCell ref="E2451:F2451"/>
    <mergeCell ref="E2452:F2452"/>
    <mergeCell ref="H2453:I2453"/>
    <mergeCell ref="G2428:I2428"/>
    <mergeCell ref="A2430:F2430"/>
    <mergeCell ref="G2430:I2430"/>
    <mergeCell ref="H2431:I2431"/>
    <mergeCell ref="A2433:F2433"/>
    <mergeCell ref="G2433:I2433"/>
    <mergeCell ref="E2434:F2434"/>
    <mergeCell ref="E2435:F2435"/>
    <mergeCell ref="E2436:F2436"/>
    <mergeCell ref="E2437:F2437"/>
    <mergeCell ref="E2438:F2438"/>
    <mergeCell ref="E2439:F2439"/>
    <mergeCell ref="E2440:F2440"/>
    <mergeCell ref="E2441:F2441"/>
  </mergeCells>
  <pageMargins left="0.5" right="0.5" top="1" bottom="1" header="0.5" footer="0.5"/>
  <pageSetup paperSize="9" scale="50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 / igor.cunha@codevasf.gov.br 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B277E-3343-466D-9CE1-3D62A90A9B42}">
  <sheetPr>
    <outlinePr summaryBelow="0"/>
    <pageSetUpPr fitToPage="1"/>
  </sheetPr>
  <dimension ref="A1:D272"/>
  <sheetViews>
    <sheetView showOutlineSymbols="0" showWhiteSpace="0" zoomScaleNormal="100" workbookViewId="0">
      <pane ySplit="4" topLeftCell="A94" activePane="bottomLeft" state="frozen"/>
      <selection pane="bottomLeft" activeCell="F4" sqref="F4"/>
    </sheetView>
  </sheetViews>
  <sheetFormatPr defaultRowHeight="14.25" outlineLevelRow="5" outlineLevelCol="1" x14ac:dyDescent="0.2"/>
  <cols>
    <col min="1" max="1" width="10" style="74" bestFit="1" customWidth="1" outlineLevel="1"/>
    <col min="2" max="2" width="62.875" style="74" customWidth="1"/>
    <col min="3" max="3" width="8" style="74" bestFit="1" customWidth="1"/>
    <col min="4" max="4" width="13" style="20" bestFit="1" customWidth="1"/>
    <col min="5" max="16384" width="9" style="74"/>
  </cols>
  <sheetData>
    <row r="1" spans="1:4" ht="53.25" customHeight="1" x14ac:dyDescent="0.2">
      <c r="A1" s="73"/>
      <c r="B1" s="73"/>
      <c r="C1" s="246"/>
      <c r="D1" s="246"/>
    </row>
    <row r="2" spans="1:4" x14ac:dyDescent="0.2">
      <c r="A2" s="319" t="s">
        <v>4</v>
      </c>
      <c r="B2" s="319"/>
      <c r="C2" s="319"/>
      <c r="D2" s="319"/>
    </row>
    <row r="3" spans="1:4" ht="26.25" customHeight="1" x14ac:dyDescent="0.2">
      <c r="A3" s="248" t="s">
        <v>1815</v>
      </c>
      <c r="B3" s="249"/>
      <c r="C3" s="249"/>
      <c r="D3" s="249"/>
    </row>
    <row r="4" spans="1:4" s="35" customFormat="1" ht="30" customHeight="1" x14ac:dyDescent="0.2">
      <c r="A4" s="348" t="s">
        <v>1570</v>
      </c>
      <c r="B4" s="348" t="s">
        <v>11</v>
      </c>
      <c r="C4" s="348" t="s">
        <v>13</v>
      </c>
      <c r="D4" s="349" t="s">
        <v>14</v>
      </c>
    </row>
    <row r="5" spans="1:4" ht="24" customHeight="1" x14ac:dyDescent="0.2">
      <c r="A5" s="350">
        <v>0</v>
      </c>
      <c r="B5" s="350" t="s">
        <v>1587</v>
      </c>
      <c r="C5" s="350"/>
      <c r="D5" s="351"/>
    </row>
    <row r="6" spans="1:4" ht="24" customHeight="1" x14ac:dyDescent="0.2">
      <c r="A6" s="350">
        <v>1</v>
      </c>
      <c r="B6" s="350" t="s">
        <v>1567</v>
      </c>
      <c r="C6" s="350"/>
      <c r="D6" s="351"/>
    </row>
    <row r="7" spans="1:4" ht="24" customHeight="1" outlineLevel="5" x14ac:dyDescent="0.2">
      <c r="A7" s="352" t="s">
        <v>1611</v>
      </c>
      <c r="B7" s="352" t="s">
        <v>17</v>
      </c>
      <c r="C7" s="353" t="s">
        <v>19</v>
      </c>
      <c r="D7" s="354">
        <v>1</v>
      </c>
    </row>
    <row r="8" spans="1:4" ht="24" customHeight="1" outlineLevel="5" x14ac:dyDescent="0.2">
      <c r="A8" s="352" t="s">
        <v>1612</v>
      </c>
      <c r="B8" s="352" t="s">
        <v>36</v>
      </c>
      <c r="C8" s="353" t="s">
        <v>19</v>
      </c>
      <c r="D8" s="354">
        <v>1</v>
      </c>
    </row>
    <row r="9" spans="1:4" ht="24" customHeight="1" outlineLevel="5" x14ac:dyDescent="0.2">
      <c r="A9" s="352" t="s">
        <v>1613</v>
      </c>
      <c r="B9" s="352" t="s">
        <v>49</v>
      </c>
      <c r="C9" s="353" t="s">
        <v>51</v>
      </c>
      <c r="D9" s="354">
        <f>+D10*D11</f>
        <v>24834</v>
      </c>
    </row>
    <row r="10" spans="1:4" s="211" customFormat="1" ht="24" customHeight="1" x14ac:dyDescent="0.2">
      <c r="A10" s="355"/>
      <c r="B10" s="355" t="s">
        <v>1816</v>
      </c>
      <c r="C10" s="356" t="s">
        <v>930</v>
      </c>
      <c r="D10" s="357">
        <f>+'Mob e Desmob'!E31</f>
        <v>82.78</v>
      </c>
    </row>
    <row r="11" spans="1:4" s="211" customFormat="1" ht="24" customHeight="1" x14ac:dyDescent="0.2">
      <c r="A11" s="355"/>
      <c r="B11" s="355" t="s">
        <v>1817</v>
      </c>
      <c r="C11" s="356" t="s">
        <v>1578</v>
      </c>
      <c r="D11" s="357">
        <v>300</v>
      </c>
    </row>
    <row r="12" spans="1:4" ht="24" customHeight="1" outlineLevel="5" x14ac:dyDescent="0.2">
      <c r="A12" s="352" t="s">
        <v>1614</v>
      </c>
      <c r="B12" s="352" t="s">
        <v>71</v>
      </c>
      <c r="C12" s="353" t="s">
        <v>73</v>
      </c>
      <c r="D12" s="354">
        <f>+D13+D14</f>
        <v>707.92000000000007</v>
      </c>
    </row>
    <row r="13" spans="1:4" s="211" customFormat="1" ht="24" customHeight="1" x14ac:dyDescent="0.2">
      <c r="A13" s="355"/>
      <c r="B13" s="355" t="s">
        <v>1845</v>
      </c>
      <c r="C13" s="356" t="s">
        <v>73</v>
      </c>
      <c r="D13" s="357">
        <f>2*4.75+9.14+36.76+89.9+2*127.55+142.71</f>
        <v>543.11</v>
      </c>
    </row>
    <row r="14" spans="1:4" s="211" customFormat="1" ht="24" customHeight="1" x14ac:dyDescent="0.2">
      <c r="A14" s="355"/>
      <c r="B14" s="355" t="s">
        <v>1846</v>
      </c>
      <c r="C14" s="356" t="s">
        <v>73</v>
      </c>
      <c r="D14" s="357">
        <f>2*4.75+9.14+0.72+23.19+2*61.13</f>
        <v>164.81</v>
      </c>
    </row>
    <row r="15" spans="1:4" ht="24" customHeight="1" outlineLevel="5" x14ac:dyDescent="0.2">
      <c r="A15" s="352" t="s">
        <v>1615</v>
      </c>
      <c r="B15" s="352" t="s">
        <v>95</v>
      </c>
      <c r="C15" s="353" t="s">
        <v>97</v>
      </c>
      <c r="D15" s="354">
        <f>+D16*D17</f>
        <v>12.96</v>
      </c>
    </row>
    <row r="16" spans="1:4" s="211" customFormat="1" ht="24" customHeight="1" x14ac:dyDescent="0.2">
      <c r="A16" s="355"/>
      <c r="B16" s="355" t="s">
        <v>1848</v>
      </c>
      <c r="C16" s="356" t="s">
        <v>19</v>
      </c>
      <c r="D16" s="357">
        <v>2</v>
      </c>
    </row>
    <row r="17" spans="1:4" s="211" customFormat="1" ht="24" customHeight="1" x14ac:dyDescent="0.2">
      <c r="A17" s="355"/>
      <c r="B17" s="355" t="s">
        <v>1847</v>
      </c>
      <c r="C17" s="356" t="s">
        <v>97</v>
      </c>
      <c r="D17" s="357">
        <f>1.8*3.6</f>
        <v>6.48</v>
      </c>
    </row>
    <row r="18" spans="1:4" x14ac:dyDescent="0.2">
      <c r="A18" s="352" t="s">
        <v>1783</v>
      </c>
      <c r="B18" s="358" t="s">
        <v>1781</v>
      </c>
      <c r="C18" s="359" t="s">
        <v>1782</v>
      </c>
      <c r="D18" s="354">
        <v>1</v>
      </c>
    </row>
    <row r="19" spans="1:4" ht="24" customHeight="1" x14ac:dyDescent="0.2">
      <c r="A19" s="350">
        <v>2</v>
      </c>
      <c r="B19" s="350" t="s">
        <v>1566</v>
      </c>
      <c r="C19" s="350"/>
      <c r="D19" s="351"/>
    </row>
    <row r="20" spans="1:4" ht="24" customHeight="1" x14ac:dyDescent="0.2">
      <c r="A20" s="350" t="s">
        <v>1602</v>
      </c>
      <c r="B20" s="350" t="s">
        <v>1564</v>
      </c>
      <c r="C20" s="350"/>
      <c r="D20" s="351"/>
    </row>
    <row r="21" spans="1:4" ht="36" customHeight="1" x14ac:dyDescent="0.2">
      <c r="A21" s="352" t="s">
        <v>1616</v>
      </c>
      <c r="B21" s="352" t="s">
        <v>106</v>
      </c>
      <c r="C21" s="353" t="s">
        <v>97</v>
      </c>
      <c r="D21" s="354">
        <f>+D22</f>
        <v>18154.36</v>
      </c>
    </row>
    <row r="22" spans="1:4" s="211" customFormat="1" ht="24" customHeight="1" x14ac:dyDescent="0.2">
      <c r="A22" s="355"/>
      <c r="B22" s="355" t="s">
        <v>1849</v>
      </c>
      <c r="C22" s="356" t="s">
        <v>97</v>
      </c>
      <c r="D22" s="357">
        <v>18154.36</v>
      </c>
    </row>
    <row r="23" spans="1:4" ht="24" customHeight="1" x14ac:dyDescent="0.2">
      <c r="A23" s="352" t="s">
        <v>1617</v>
      </c>
      <c r="B23" s="352" t="s">
        <v>119</v>
      </c>
      <c r="C23" s="353" t="s">
        <v>19</v>
      </c>
      <c r="D23" s="354">
        <v>3</v>
      </c>
    </row>
    <row r="24" spans="1:4" ht="24" customHeight="1" x14ac:dyDescent="0.2">
      <c r="A24" s="352" t="s">
        <v>1618</v>
      </c>
      <c r="B24" s="352" t="s">
        <v>132</v>
      </c>
      <c r="C24" s="353" t="s">
        <v>133</v>
      </c>
      <c r="D24" s="354">
        <f>+D25*D26</f>
        <v>1869.8990799999999</v>
      </c>
    </row>
    <row r="25" spans="1:4" s="211" customFormat="1" ht="24" customHeight="1" x14ac:dyDescent="0.2">
      <c r="A25" s="355"/>
      <c r="B25" s="355" t="s">
        <v>1851</v>
      </c>
      <c r="C25" s="356" t="s">
        <v>73</v>
      </c>
      <c r="D25" s="357">
        <v>0.10299999999999999</v>
      </c>
    </row>
    <row r="26" spans="1:4" s="211" customFormat="1" ht="24" customHeight="1" x14ac:dyDescent="0.2">
      <c r="A26" s="355"/>
      <c r="B26" s="355" t="s">
        <v>1867</v>
      </c>
      <c r="C26" s="356" t="s">
        <v>97</v>
      </c>
      <c r="D26" s="357">
        <f>+D21</f>
        <v>18154.36</v>
      </c>
    </row>
    <row r="27" spans="1:4" ht="24" customHeight="1" x14ac:dyDescent="0.2">
      <c r="A27" s="352" t="s">
        <v>1619</v>
      </c>
      <c r="B27" s="352" t="s">
        <v>138</v>
      </c>
      <c r="C27" s="353" t="s">
        <v>51</v>
      </c>
      <c r="D27" s="354">
        <f>+D28*D29*D30</f>
        <v>44877.577919999996</v>
      </c>
    </row>
    <row r="28" spans="1:4" s="211" customFormat="1" ht="24" customHeight="1" x14ac:dyDescent="0.2">
      <c r="A28" s="355"/>
      <c r="B28" s="355" t="s">
        <v>1871</v>
      </c>
      <c r="C28" s="356" t="s">
        <v>133</v>
      </c>
      <c r="D28" s="357">
        <f>+D24</f>
        <v>1869.8990799999999</v>
      </c>
    </row>
    <row r="29" spans="1:4" s="211" customFormat="1" ht="24" customHeight="1" x14ac:dyDescent="0.2">
      <c r="A29" s="355"/>
      <c r="B29" s="355" t="s">
        <v>1872</v>
      </c>
      <c r="C29" s="356" t="s">
        <v>1579</v>
      </c>
      <c r="D29" s="360">
        <v>1.2</v>
      </c>
    </row>
    <row r="30" spans="1:4" s="211" customFormat="1" ht="24" customHeight="1" x14ac:dyDescent="0.2">
      <c r="A30" s="355"/>
      <c r="B30" s="355" t="s">
        <v>1869</v>
      </c>
      <c r="C30" s="356" t="s">
        <v>1578</v>
      </c>
      <c r="D30" s="357">
        <v>20</v>
      </c>
    </row>
    <row r="31" spans="1:4" ht="24" customHeight="1" x14ac:dyDescent="0.2">
      <c r="A31" s="352" t="s">
        <v>1620</v>
      </c>
      <c r="B31" s="352" t="s">
        <v>143</v>
      </c>
      <c r="C31" s="353" t="s">
        <v>133</v>
      </c>
      <c r="D31" s="354">
        <f>+D24</f>
        <v>1869.8990799999999</v>
      </c>
    </row>
    <row r="32" spans="1:4" ht="24" customHeight="1" x14ac:dyDescent="0.2">
      <c r="A32" s="352" t="s">
        <v>1621</v>
      </c>
      <c r="B32" s="352" t="s">
        <v>148</v>
      </c>
      <c r="C32" s="353" t="s">
        <v>133</v>
      </c>
      <c r="D32" s="354">
        <f>+D33*D34*D35</f>
        <v>45.792000000000002</v>
      </c>
    </row>
    <row r="33" spans="1:4" s="211" customFormat="1" ht="24" customHeight="1" x14ac:dyDescent="0.2">
      <c r="A33" s="355"/>
      <c r="B33" s="355" t="s">
        <v>1581</v>
      </c>
      <c r="C33" s="356" t="s">
        <v>73</v>
      </c>
      <c r="D33" s="357">
        <v>95.4</v>
      </c>
    </row>
    <row r="34" spans="1:4" s="211" customFormat="1" ht="24" customHeight="1" x14ac:dyDescent="0.2">
      <c r="A34" s="355"/>
      <c r="B34" s="355" t="s">
        <v>1577</v>
      </c>
      <c r="C34" s="356" t="s">
        <v>73</v>
      </c>
      <c r="D34" s="357">
        <v>3.2</v>
      </c>
    </row>
    <row r="35" spans="1:4" s="211" customFormat="1" ht="24" customHeight="1" x14ac:dyDescent="0.2">
      <c r="A35" s="355"/>
      <c r="B35" s="355" t="s">
        <v>1580</v>
      </c>
      <c r="C35" s="356" t="s">
        <v>73</v>
      </c>
      <c r="D35" s="357">
        <v>0.15</v>
      </c>
    </row>
    <row r="36" spans="1:4" ht="24" customHeight="1" x14ac:dyDescent="0.2">
      <c r="A36" s="350" t="s">
        <v>1600</v>
      </c>
      <c r="B36" s="350" t="s">
        <v>1787</v>
      </c>
      <c r="C36" s="350"/>
      <c r="D36" s="351"/>
    </row>
    <row r="37" spans="1:4" ht="24" customHeight="1" x14ac:dyDescent="0.2">
      <c r="A37" s="352" t="s">
        <v>1622</v>
      </c>
      <c r="B37" s="352" t="s">
        <v>1609</v>
      </c>
      <c r="C37" s="353" t="s">
        <v>133</v>
      </c>
      <c r="D37" s="354">
        <f>+D38</f>
        <v>225.33</v>
      </c>
    </row>
    <row r="38" spans="1:4" s="211" customFormat="1" ht="24" customHeight="1" x14ac:dyDescent="0.2">
      <c r="A38" s="355"/>
      <c r="B38" s="355" t="s">
        <v>1852</v>
      </c>
      <c r="C38" s="356" t="s">
        <v>133</v>
      </c>
      <c r="D38" s="357">
        <v>225.33</v>
      </c>
    </row>
    <row r="39" spans="1:4" ht="24" customHeight="1" x14ac:dyDescent="0.2">
      <c r="A39" s="352" t="s">
        <v>1623</v>
      </c>
      <c r="B39" s="352" t="s">
        <v>1562</v>
      </c>
      <c r="C39" s="353" t="s">
        <v>133</v>
      </c>
      <c r="D39" s="354">
        <f>+D40</f>
        <v>3999.79</v>
      </c>
    </row>
    <row r="40" spans="1:4" s="211" customFormat="1" ht="24" customHeight="1" x14ac:dyDescent="0.2">
      <c r="A40" s="355"/>
      <c r="B40" s="355" t="s">
        <v>1853</v>
      </c>
      <c r="C40" s="356" t="s">
        <v>133</v>
      </c>
      <c r="D40" s="357">
        <f>4235.78-D38-(124.82-114.16)</f>
        <v>3999.79</v>
      </c>
    </row>
    <row r="41" spans="1:4" ht="24" customHeight="1" x14ac:dyDescent="0.2">
      <c r="A41" s="352" t="s">
        <v>1624</v>
      </c>
      <c r="B41" s="352" t="s">
        <v>138</v>
      </c>
      <c r="C41" s="353" t="s">
        <v>51</v>
      </c>
      <c r="D41" s="354">
        <f>+D42*D43*D44</f>
        <v>148492.20375000002</v>
      </c>
    </row>
    <row r="42" spans="1:4" s="211" customFormat="1" ht="24" customHeight="1" x14ac:dyDescent="0.2">
      <c r="A42" s="355"/>
      <c r="B42" s="355" t="s">
        <v>1853</v>
      </c>
      <c r="C42" s="356" t="s">
        <v>133</v>
      </c>
      <c r="D42" s="357">
        <f>+D40</f>
        <v>3999.79</v>
      </c>
    </row>
    <row r="43" spans="1:4" s="211" customFormat="1" ht="24" customHeight="1" x14ac:dyDescent="0.2">
      <c r="A43" s="355"/>
      <c r="B43" s="355" t="s">
        <v>1854</v>
      </c>
      <c r="C43" s="356" t="s">
        <v>1579</v>
      </c>
      <c r="D43" s="360">
        <v>2.0625</v>
      </c>
    </row>
    <row r="44" spans="1:4" s="211" customFormat="1" ht="24" customHeight="1" x14ac:dyDescent="0.2">
      <c r="A44" s="355"/>
      <c r="B44" s="355" t="s">
        <v>1868</v>
      </c>
      <c r="C44" s="356" t="s">
        <v>1578</v>
      </c>
      <c r="D44" s="357">
        <v>18</v>
      </c>
    </row>
    <row r="45" spans="1:4" ht="24" customHeight="1" x14ac:dyDescent="0.2">
      <c r="A45" s="352" t="s">
        <v>1625</v>
      </c>
      <c r="B45" s="352" t="s">
        <v>154</v>
      </c>
      <c r="C45" s="353" t="s">
        <v>133</v>
      </c>
      <c r="D45" s="354">
        <f>+D46</f>
        <v>4235.78</v>
      </c>
    </row>
    <row r="46" spans="1:4" s="211" customFormat="1" ht="24" customHeight="1" x14ac:dyDescent="0.2">
      <c r="A46" s="355"/>
      <c r="B46" s="355" t="s">
        <v>1855</v>
      </c>
      <c r="C46" s="356" t="s">
        <v>133</v>
      </c>
      <c r="D46" s="357">
        <v>4235.78</v>
      </c>
    </row>
    <row r="47" spans="1:4" ht="24" customHeight="1" x14ac:dyDescent="0.2">
      <c r="A47" s="352" t="s">
        <v>1626</v>
      </c>
      <c r="B47" s="352" t="s">
        <v>167</v>
      </c>
      <c r="C47" s="353" t="s">
        <v>73</v>
      </c>
      <c r="D47" s="354">
        <f>+D48</f>
        <v>286</v>
      </c>
    </row>
    <row r="48" spans="1:4" s="211" customFormat="1" ht="24" customHeight="1" x14ac:dyDescent="0.2">
      <c r="A48" s="355"/>
      <c r="B48" s="355" t="s">
        <v>1874</v>
      </c>
      <c r="C48" s="356" t="s">
        <v>73</v>
      </c>
      <c r="D48" s="357">
        <f>2*(127+16)</f>
        <v>286</v>
      </c>
    </row>
    <row r="49" spans="1:4" ht="24" customHeight="1" x14ac:dyDescent="0.2">
      <c r="A49" s="352" t="s">
        <v>1794</v>
      </c>
      <c r="B49" s="352" t="s">
        <v>1784</v>
      </c>
      <c r="C49" s="353" t="s">
        <v>133</v>
      </c>
      <c r="D49" s="354">
        <f>+D50*D51</f>
        <v>77.348500000000001</v>
      </c>
    </row>
    <row r="50" spans="1:4" s="211" customFormat="1" ht="24" customHeight="1" x14ac:dyDescent="0.2">
      <c r="A50" s="355"/>
      <c r="B50" s="355" t="s">
        <v>1575</v>
      </c>
      <c r="C50" s="356" t="s">
        <v>97</v>
      </c>
      <c r="D50" s="357">
        <v>1546.97</v>
      </c>
    </row>
    <row r="51" spans="1:4" s="211" customFormat="1" ht="24" customHeight="1" x14ac:dyDescent="0.2">
      <c r="A51" s="355"/>
      <c r="B51" s="355" t="s">
        <v>1580</v>
      </c>
      <c r="C51" s="356" t="s">
        <v>73</v>
      </c>
      <c r="D51" s="361">
        <v>0.05</v>
      </c>
    </row>
    <row r="52" spans="1:4" ht="24" customHeight="1" x14ac:dyDescent="0.2">
      <c r="A52" s="352" t="s">
        <v>1795</v>
      </c>
      <c r="B52" s="352" t="s">
        <v>1791</v>
      </c>
      <c r="C52" s="353" t="s">
        <v>73</v>
      </c>
      <c r="D52" s="354">
        <f>+D53</f>
        <v>40.36</v>
      </c>
    </row>
    <row r="53" spans="1:4" s="211" customFormat="1" ht="24" customHeight="1" x14ac:dyDescent="0.2">
      <c r="A53" s="355"/>
      <c r="B53" s="355" t="s">
        <v>1856</v>
      </c>
      <c r="C53" s="356" t="s">
        <v>73</v>
      </c>
      <c r="D53" s="357">
        <f>20.18*2</f>
        <v>40.36</v>
      </c>
    </row>
    <row r="54" spans="1:4" ht="24" customHeight="1" x14ac:dyDescent="0.2">
      <c r="A54" s="352" t="s">
        <v>1796</v>
      </c>
      <c r="B54" s="352" t="s">
        <v>1789</v>
      </c>
      <c r="C54" s="353" t="s">
        <v>97</v>
      </c>
      <c r="D54" s="354">
        <f>+D55</f>
        <v>515.16</v>
      </c>
    </row>
    <row r="55" spans="1:4" s="211" customFormat="1" ht="24" customHeight="1" x14ac:dyDescent="0.2">
      <c r="A55" s="355"/>
      <c r="B55" s="355" t="s">
        <v>1575</v>
      </c>
      <c r="C55" s="356" t="s">
        <v>97</v>
      </c>
      <c r="D55" s="357">
        <v>515.16</v>
      </c>
    </row>
    <row r="56" spans="1:4" ht="24" customHeight="1" x14ac:dyDescent="0.2">
      <c r="A56" s="350" t="s">
        <v>1598</v>
      </c>
      <c r="B56" s="350" t="s">
        <v>1561</v>
      </c>
      <c r="C56" s="350"/>
      <c r="D56" s="351"/>
    </row>
    <row r="57" spans="1:4" ht="24" customHeight="1" x14ac:dyDescent="0.2">
      <c r="A57" s="350" t="s">
        <v>1627</v>
      </c>
      <c r="B57" s="350" t="s">
        <v>1560</v>
      </c>
      <c r="C57" s="350"/>
      <c r="D57" s="351"/>
    </row>
    <row r="58" spans="1:4" ht="60" customHeight="1" x14ac:dyDescent="0.2">
      <c r="A58" s="352" t="s">
        <v>1628</v>
      </c>
      <c r="B58" s="352" t="s">
        <v>182</v>
      </c>
      <c r="C58" s="353" t="s">
        <v>133</v>
      </c>
      <c r="D58" s="354">
        <f>+D59*D60*D61</f>
        <v>997.16459999999984</v>
      </c>
    </row>
    <row r="59" spans="1:4" s="211" customFormat="1" ht="24" customHeight="1" x14ac:dyDescent="0.2">
      <c r="A59" s="355"/>
      <c r="B59" s="355" t="s">
        <v>1856</v>
      </c>
      <c r="C59" s="356" t="s">
        <v>73</v>
      </c>
      <c r="D59" s="357">
        <f>2*4.75+9.14+36.76+89.9+2*127.55+142.71-7</f>
        <v>536.11</v>
      </c>
    </row>
    <row r="60" spans="1:4" s="211" customFormat="1" ht="24" customHeight="1" x14ac:dyDescent="0.2">
      <c r="A60" s="355"/>
      <c r="B60" s="355" t="s">
        <v>1576</v>
      </c>
      <c r="C60" s="356" t="s">
        <v>73</v>
      </c>
      <c r="D60" s="357">
        <f>0.35+2*0.6</f>
        <v>1.5499999999999998</v>
      </c>
    </row>
    <row r="61" spans="1:4" s="211" customFormat="1" ht="24" customHeight="1" x14ac:dyDescent="0.2">
      <c r="A61" s="355"/>
      <c r="B61" s="355" t="s">
        <v>1577</v>
      </c>
      <c r="C61" s="356" t="s">
        <v>73</v>
      </c>
      <c r="D61" s="357">
        <v>1.2</v>
      </c>
    </row>
    <row r="62" spans="1:4" ht="24" customHeight="1" x14ac:dyDescent="0.2">
      <c r="A62" s="352" t="s">
        <v>1629</v>
      </c>
      <c r="B62" s="352" t="s">
        <v>190</v>
      </c>
      <c r="C62" s="353" t="s">
        <v>97</v>
      </c>
      <c r="D62" s="354">
        <f>+D63*D64</f>
        <v>241.24950000000001</v>
      </c>
    </row>
    <row r="63" spans="1:4" s="211" customFormat="1" ht="24" customHeight="1" x14ac:dyDescent="0.2">
      <c r="A63" s="355"/>
      <c r="B63" s="355" t="s">
        <v>1856</v>
      </c>
      <c r="C63" s="356" t="s">
        <v>73</v>
      </c>
      <c r="D63" s="357">
        <f>2*4.75+9.14+36.76+89.9+2*127.55+142.71-7</f>
        <v>536.11</v>
      </c>
    </row>
    <row r="64" spans="1:4" s="211" customFormat="1" ht="24" customHeight="1" x14ac:dyDescent="0.2">
      <c r="A64" s="355"/>
      <c r="B64" s="355" t="s">
        <v>1576</v>
      </c>
      <c r="C64" s="356" t="s">
        <v>73</v>
      </c>
      <c r="D64" s="357">
        <v>0.45</v>
      </c>
    </row>
    <row r="65" spans="1:4" ht="36" customHeight="1" x14ac:dyDescent="0.2">
      <c r="A65" s="352" t="s">
        <v>1630</v>
      </c>
      <c r="B65" s="352" t="s">
        <v>194</v>
      </c>
      <c r="C65" s="353" t="s">
        <v>97</v>
      </c>
      <c r="D65" s="354">
        <f>+D66*D67</f>
        <v>187.63849999999999</v>
      </c>
    </row>
    <row r="66" spans="1:4" s="211" customFormat="1" ht="24" customHeight="1" x14ac:dyDescent="0.2">
      <c r="A66" s="355"/>
      <c r="B66" s="355" t="s">
        <v>1856</v>
      </c>
      <c r="C66" s="356" t="s">
        <v>73</v>
      </c>
      <c r="D66" s="357">
        <f>2*4.75+9.14+36.76+89.9+2*127.55+142.71-7</f>
        <v>536.11</v>
      </c>
    </row>
    <row r="67" spans="1:4" s="211" customFormat="1" ht="24" customHeight="1" x14ac:dyDescent="0.2">
      <c r="A67" s="355"/>
      <c r="B67" s="355" t="s">
        <v>1576</v>
      </c>
      <c r="C67" s="356" t="s">
        <v>73</v>
      </c>
      <c r="D67" s="357">
        <v>0.35</v>
      </c>
    </row>
    <row r="68" spans="1:4" ht="36" customHeight="1" x14ac:dyDescent="0.2">
      <c r="A68" s="352" t="s">
        <v>1631</v>
      </c>
      <c r="B68" s="352" t="s">
        <v>1735</v>
      </c>
      <c r="C68" s="353" t="s">
        <v>97</v>
      </c>
      <c r="D68" s="354">
        <f>+D69*D70*D71</f>
        <v>1072.22</v>
      </c>
    </row>
    <row r="69" spans="1:4" s="211" customFormat="1" ht="24" customHeight="1" x14ac:dyDescent="0.2">
      <c r="A69" s="355"/>
      <c r="B69" s="355" t="s">
        <v>1856</v>
      </c>
      <c r="C69" s="356" t="s">
        <v>73</v>
      </c>
      <c r="D69" s="357">
        <f>2*4.75+9.14+36.76+89.9+2*127.55+142.71-7</f>
        <v>536.11</v>
      </c>
    </row>
    <row r="70" spans="1:4" s="211" customFormat="1" ht="24" customHeight="1" x14ac:dyDescent="0.2">
      <c r="A70" s="355"/>
      <c r="B70" s="355" t="s">
        <v>1577</v>
      </c>
      <c r="C70" s="356" t="s">
        <v>73</v>
      </c>
      <c r="D70" s="357">
        <v>1</v>
      </c>
    </row>
    <row r="71" spans="1:4" s="211" customFormat="1" ht="24" customHeight="1" x14ac:dyDescent="0.2">
      <c r="A71" s="355"/>
      <c r="B71" s="355" t="s">
        <v>1861</v>
      </c>
      <c r="C71" s="356" t="s">
        <v>19</v>
      </c>
      <c r="D71" s="357">
        <v>2</v>
      </c>
    </row>
    <row r="72" spans="1:4" ht="36" customHeight="1" x14ac:dyDescent="0.2">
      <c r="A72" s="352" t="s">
        <v>1632</v>
      </c>
      <c r="B72" s="352" t="s">
        <v>1738</v>
      </c>
      <c r="C72" s="353" t="s">
        <v>133</v>
      </c>
      <c r="D72" s="354">
        <f>+D73*D74*D75</f>
        <v>187.63849999999999</v>
      </c>
    </row>
    <row r="73" spans="1:4" s="211" customFormat="1" ht="24" customHeight="1" x14ac:dyDescent="0.2">
      <c r="A73" s="355"/>
      <c r="B73" s="355" t="s">
        <v>1856</v>
      </c>
      <c r="C73" s="356" t="s">
        <v>73</v>
      </c>
      <c r="D73" s="357">
        <f>2*4.75+9.14+36.76+89.9+2*127.55+142.71-7</f>
        <v>536.11</v>
      </c>
    </row>
    <row r="74" spans="1:4" s="211" customFormat="1" ht="24" customHeight="1" x14ac:dyDescent="0.2">
      <c r="A74" s="355"/>
      <c r="B74" s="355" t="s">
        <v>1576</v>
      </c>
      <c r="C74" s="356" t="s">
        <v>73</v>
      </c>
      <c r="D74" s="357">
        <v>0.35</v>
      </c>
    </row>
    <row r="75" spans="1:4" s="211" customFormat="1" ht="24" customHeight="1" x14ac:dyDescent="0.2">
      <c r="A75" s="355"/>
      <c r="B75" s="355" t="s">
        <v>1577</v>
      </c>
      <c r="C75" s="356" t="s">
        <v>73</v>
      </c>
      <c r="D75" s="357">
        <v>1</v>
      </c>
    </row>
    <row r="76" spans="1:4" ht="24" customHeight="1" x14ac:dyDescent="0.2">
      <c r="A76" s="352" t="s">
        <v>1875</v>
      </c>
      <c r="B76" s="352" t="s">
        <v>210</v>
      </c>
      <c r="C76" s="353" t="s">
        <v>133</v>
      </c>
      <c r="D76" s="354">
        <f>+D77-D78-D79</f>
        <v>793.44279999999981</v>
      </c>
    </row>
    <row r="77" spans="1:4" s="211" customFormat="1" ht="24" customHeight="1" x14ac:dyDescent="0.2">
      <c r="A77" s="355"/>
      <c r="B77" s="355" t="s">
        <v>1857</v>
      </c>
      <c r="C77" s="356" t="s">
        <v>133</v>
      </c>
      <c r="D77" s="357">
        <f>+D58</f>
        <v>997.16459999999984</v>
      </c>
    </row>
    <row r="78" spans="1:4" s="211" customFormat="1" ht="24" customHeight="1" x14ac:dyDescent="0.2">
      <c r="A78" s="355"/>
      <c r="B78" s="355" t="s">
        <v>1858</v>
      </c>
      <c r="C78" s="356" t="s">
        <v>133</v>
      </c>
      <c r="D78" s="357">
        <f>+D72</f>
        <v>187.63849999999999</v>
      </c>
    </row>
    <row r="79" spans="1:4" s="211" customFormat="1" ht="24" customHeight="1" x14ac:dyDescent="0.2">
      <c r="A79" s="355"/>
      <c r="B79" s="355" t="s">
        <v>1859</v>
      </c>
      <c r="C79" s="356" t="s">
        <v>133</v>
      </c>
      <c r="D79" s="357">
        <f>536.11*0.15*0.2</f>
        <v>16.083300000000001</v>
      </c>
    </row>
    <row r="80" spans="1:4" ht="24" customHeight="1" x14ac:dyDescent="0.2">
      <c r="A80" s="350" t="s">
        <v>1633</v>
      </c>
      <c r="B80" s="350" t="s">
        <v>1559</v>
      </c>
      <c r="C80" s="350"/>
      <c r="D80" s="351"/>
    </row>
    <row r="81" spans="1:4" ht="24" customHeight="1" x14ac:dyDescent="0.2">
      <c r="A81" s="352" t="s">
        <v>1634</v>
      </c>
      <c r="B81" s="352" t="s">
        <v>213</v>
      </c>
      <c r="C81" s="353" t="s">
        <v>97</v>
      </c>
      <c r="D81" s="354">
        <f>+D82*D83*D84*D85</f>
        <v>243.20000000000002</v>
      </c>
    </row>
    <row r="82" spans="1:4" s="211" customFormat="1" ht="24" customHeight="1" x14ac:dyDescent="0.2">
      <c r="A82" s="355"/>
      <c r="B82" s="355" t="s">
        <v>1860</v>
      </c>
      <c r="C82" s="356" t="s">
        <v>19</v>
      </c>
      <c r="D82" s="357">
        <v>190</v>
      </c>
    </row>
    <row r="83" spans="1:4" s="211" customFormat="1" ht="24" customHeight="1" x14ac:dyDescent="0.2">
      <c r="A83" s="355"/>
      <c r="B83" s="355" t="s">
        <v>1576</v>
      </c>
      <c r="C83" s="356" t="s">
        <v>73</v>
      </c>
      <c r="D83" s="357">
        <v>0.2</v>
      </c>
    </row>
    <row r="84" spans="1:4" s="211" customFormat="1" ht="24" customHeight="1" x14ac:dyDescent="0.2">
      <c r="A84" s="355"/>
      <c r="B84" s="355" t="s">
        <v>1577</v>
      </c>
      <c r="C84" s="356" t="s">
        <v>73</v>
      </c>
      <c r="D84" s="357">
        <v>3.2</v>
      </c>
    </row>
    <row r="85" spans="1:4" s="211" customFormat="1" ht="24" customHeight="1" x14ac:dyDescent="0.2">
      <c r="A85" s="355"/>
      <c r="B85" s="355" t="s">
        <v>1861</v>
      </c>
      <c r="C85" s="356" t="s">
        <v>19</v>
      </c>
      <c r="D85" s="357">
        <v>2</v>
      </c>
    </row>
    <row r="86" spans="1:4" ht="36" customHeight="1" x14ac:dyDescent="0.2">
      <c r="A86" s="352" t="s">
        <v>1635</v>
      </c>
      <c r="B86" s="352" t="s">
        <v>224</v>
      </c>
      <c r="C86" s="353" t="s">
        <v>176</v>
      </c>
      <c r="D86" s="354">
        <f>+D87*D88</f>
        <v>1919</v>
      </c>
    </row>
    <row r="87" spans="1:4" s="211" customFormat="1" ht="24" customHeight="1" x14ac:dyDescent="0.2">
      <c r="A87" s="355"/>
      <c r="B87" s="355" t="s">
        <v>1860</v>
      </c>
      <c r="C87" s="356" t="s">
        <v>19</v>
      </c>
      <c r="D87" s="357">
        <v>190</v>
      </c>
    </row>
    <row r="88" spans="1:4" s="211" customFormat="1" ht="24" customHeight="1" x14ac:dyDescent="0.2">
      <c r="A88" s="355"/>
      <c r="B88" s="355" t="s">
        <v>1862</v>
      </c>
      <c r="C88" s="356" t="s">
        <v>176</v>
      </c>
      <c r="D88" s="357">
        <v>10.1</v>
      </c>
    </row>
    <row r="89" spans="1:4" ht="36" customHeight="1" x14ac:dyDescent="0.2">
      <c r="A89" s="352" t="s">
        <v>1636</v>
      </c>
      <c r="B89" s="352" t="s">
        <v>239</v>
      </c>
      <c r="C89" s="353" t="s">
        <v>133</v>
      </c>
      <c r="D89" s="354">
        <f>+D90*D91*D92*D93</f>
        <v>17.024000000000004</v>
      </c>
    </row>
    <row r="90" spans="1:4" s="211" customFormat="1" ht="24" customHeight="1" x14ac:dyDescent="0.2">
      <c r="A90" s="355"/>
      <c r="B90" s="355" t="s">
        <v>1860</v>
      </c>
      <c r="C90" s="356" t="s">
        <v>19</v>
      </c>
      <c r="D90" s="357">
        <v>190</v>
      </c>
    </row>
    <row r="91" spans="1:4" s="211" customFormat="1" ht="24" customHeight="1" x14ac:dyDescent="0.2">
      <c r="A91" s="355"/>
      <c r="B91" s="355" t="s">
        <v>1576</v>
      </c>
      <c r="C91" s="356" t="s">
        <v>73</v>
      </c>
      <c r="D91" s="357">
        <v>0.2</v>
      </c>
    </row>
    <row r="92" spans="1:4" s="211" customFormat="1" ht="24" customHeight="1" x14ac:dyDescent="0.2">
      <c r="A92" s="355"/>
      <c r="B92" s="355" t="s">
        <v>1577</v>
      </c>
      <c r="C92" s="356" t="s">
        <v>73</v>
      </c>
      <c r="D92" s="357">
        <v>3.2</v>
      </c>
    </row>
    <row r="93" spans="1:4" s="211" customFormat="1" ht="24" customHeight="1" x14ac:dyDescent="0.2">
      <c r="A93" s="355"/>
      <c r="B93" s="355" t="s">
        <v>1580</v>
      </c>
      <c r="C93" s="356" t="s">
        <v>73</v>
      </c>
      <c r="D93" s="357">
        <v>0.14000000000000001</v>
      </c>
    </row>
    <row r="94" spans="1:4" ht="24" customHeight="1" x14ac:dyDescent="0.2">
      <c r="A94" s="352" t="s">
        <v>1637</v>
      </c>
      <c r="B94" s="352" t="s">
        <v>252</v>
      </c>
      <c r="C94" s="353" t="s">
        <v>133</v>
      </c>
      <c r="D94" s="354">
        <f>+D89</f>
        <v>17.024000000000004</v>
      </c>
    </row>
    <row r="95" spans="1:4" ht="36" customHeight="1" x14ac:dyDescent="0.2">
      <c r="A95" s="352" t="s">
        <v>1638</v>
      </c>
      <c r="B95" s="352" t="s">
        <v>259</v>
      </c>
      <c r="C95" s="353" t="s">
        <v>73</v>
      </c>
      <c r="D95" s="354">
        <f>+D96*D97</f>
        <v>1608.33</v>
      </c>
    </row>
    <row r="96" spans="1:4" s="211" customFormat="1" ht="24" customHeight="1" x14ac:dyDescent="0.2">
      <c r="A96" s="355"/>
      <c r="B96" s="355" t="s">
        <v>1856</v>
      </c>
      <c r="C96" s="356" t="s">
        <v>73</v>
      </c>
      <c r="D96" s="357">
        <f>2*4.75+9.14+36.76+89.9+2*127.55+142.71-7</f>
        <v>536.11</v>
      </c>
    </row>
    <row r="97" spans="1:4" s="211" customFormat="1" ht="24" customHeight="1" x14ac:dyDescent="0.2">
      <c r="A97" s="355"/>
      <c r="B97" s="355" t="s">
        <v>1863</v>
      </c>
      <c r="C97" s="356" t="s">
        <v>19</v>
      </c>
      <c r="D97" s="357">
        <v>3</v>
      </c>
    </row>
    <row r="98" spans="1:4" ht="36" customHeight="1" x14ac:dyDescent="0.2">
      <c r="A98" s="352" t="s">
        <v>1639</v>
      </c>
      <c r="B98" s="352" t="s">
        <v>272</v>
      </c>
      <c r="C98" s="353" t="s">
        <v>97</v>
      </c>
      <c r="D98" s="354">
        <f>(D99-D100)*D101</f>
        <v>1295.086</v>
      </c>
    </row>
    <row r="99" spans="1:4" s="211" customFormat="1" ht="24" customHeight="1" x14ac:dyDescent="0.2">
      <c r="A99" s="355"/>
      <c r="B99" s="355" t="s">
        <v>1856</v>
      </c>
      <c r="C99" s="356" t="s">
        <v>73</v>
      </c>
      <c r="D99" s="357">
        <f>2*4.75+9.14+36.76+89.9+2*127.55+142.71-7</f>
        <v>536.11</v>
      </c>
    </row>
    <row r="100" spans="1:4" s="211" customFormat="1" ht="24" customHeight="1" x14ac:dyDescent="0.2">
      <c r="A100" s="355"/>
      <c r="B100" s="355" t="s">
        <v>1864</v>
      </c>
      <c r="C100" s="356" t="s">
        <v>73</v>
      </c>
      <c r="D100" s="357">
        <f>+D90*D91</f>
        <v>38</v>
      </c>
    </row>
    <row r="101" spans="1:4" s="211" customFormat="1" ht="24" customHeight="1" x14ac:dyDescent="0.2">
      <c r="A101" s="355"/>
      <c r="B101" s="355" t="s">
        <v>1865</v>
      </c>
      <c r="C101" s="356" t="s">
        <v>73</v>
      </c>
      <c r="D101" s="357">
        <f>3.2-0.6</f>
        <v>2.6</v>
      </c>
    </row>
    <row r="102" spans="1:4" ht="60" customHeight="1" x14ac:dyDescent="0.2">
      <c r="A102" s="352" t="s">
        <v>1640</v>
      </c>
      <c r="B102" s="352" t="s">
        <v>289</v>
      </c>
      <c r="C102" s="353" t="s">
        <v>73</v>
      </c>
      <c r="D102" s="354">
        <f>ROUNDUP(D103/D104,0)*D105</f>
        <v>67.2</v>
      </c>
    </row>
    <row r="103" spans="1:4" s="211" customFormat="1" ht="24" customHeight="1" x14ac:dyDescent="0.2">
      <c r="A103" s="355"/>
      <c r="B103" s="355" t="s">
        <v>1856</v>
      </c>
      <c r="C103" s="356" t="s">
        <v>73</v>
      </c>
      <c r="D103" s="357">
        <f>2*4.75+9.14+36.76+89.9+2*127.55+142.71-7</f>
        <v>536.11</v>
      </c>
    </row>
    <row r="104" spans="1:4" s="211" customFormat="1" ht="24" customHeight="1" x14ac:dyDescent="0.2">
      <c r="A104" s="355"/>
      <c r="B104" s="355" t="s">
        <v>1866</v>
      </c>
      <c r="C104" s="356" t="s">
        <v>73</v>
      </c>
      <c r="D104" s="357">
        <f>3.2*8</f>
        <v>25.6</v>
      </c>
    </row>
    <row r="105" spans="1:4" s="211" customFormat="1" ht="24" customHeight="1" x14ac:dyDescent="0.2">
      <c r="A105" s="355"/>
      <c r="B105" s="355" t="s">
        <v>1577</v>
      </c>
      <c r="C105" s="356" t="s">
        <v>73</v>
      </c>
      <c r="D105" s="357">
        <v>3.2</v>
      </c>
    </row>
    <row r="106" spans="1:4" ht="36" customHeight="1" x14ac:dyDescent="0.2">
      <c r="A106" s="352" t="s">
        <v>1641</v>
      </c>
      <c r="B106" s="352" t="s">
        <v>297</v>
      </c>
      <c r="C106" s="353" t="s">
        <v>73</v>
      </c>
      <c r="D106" s="354">
        <f>+D103</f>
        <v>536.11</v>
      </c>
    </row>
    <row r="107" spans="1:4" ht="36" customHeight="1" x14ac:dyDescent="0.2">
      <c r="A107" s="352" t="s">
        <v>1642</v>
      </c>
      <c r="B107" s="352" t="s">
        <v>306</v>
      </c>
      <c r="C107" s="353" t="s">
        <v>97</v>
      </c>
      <c r="D107" s="354">
        <f>+D108*D109</f>
        <v>21</v>
      </c>
    </row>
    <row r="108" spans="1:4" s="211" customFormat="1" ht="24" customHeight="1" x14ac:dyDescent="0.2">
      <c r="A108" s="355"/>
      <c r="B108" s="355" t="s">
        <v>1576</v>
      </c>
      <c r="C108" s="356" t="s">
        <v>73</v>
      </c>
      <c r="D108" s="357">
        <v>7</v>
      </c>
    </row>
    <row r="109" spans="1:4" s="211" customFormat="1" ht="24" customHeight="1" x14ac:dyDescent="0.2">
      <c r="A109" s="355"/>
      <c r="B109" s="355" t="s">
        <v>1577</v>
      </c>
      <c r="C109" s="356" t="s">
        <v>73</v>
      </c>
      <c r="D109" s="357">
        <v>3</v>
      </c>
    </row>
    <row r="110" spans="1:4" ht="24" customHeight="1" x14ac:dyDescent="0.2">
      <c r="A110" s="350">
        <v>3</v>
      </c>
      <c r="B110" s="350" t="s">
        <v>1565</v>
      </c>
      <c r="C110" s="350"/>
      <c r="D110" s="351"/>
    </row>
    <row r="111" spans="1:4" ht="24" customHeight="1" x14ac:dyDescent="0.2">
      <c r="A111" s="350" t="s">
        <v>1643</v>
      </c>
      <c r="B111" s="350" t="s">
        <v>1564</v>
      </c>
      <c r="C111" s="350"/>
      <c r="D111" s="351"/>
    </row>
    <row r="112" spans="1:4" ht="36" customHeight="1" x14ac:dyDescent="0.2">
      <c r="A112" s="352" t="s">
        <v>1644</v>
      </c>
      <c r="B112" s="352" t="s">
        <v>106</v>
      </c>
      <c r="C112" s="353" t="s">
        <v>97</v>
      </c>
      <c r="D112" s="354">
        <f>+D113</f>
        <v>2345.52</v>
      </c>
    </row>
    <row r="113" spans="1:4" s="211" customFormat="1" ht="24" customHeight="1" x14ac:dyDescent="0.2">
      <c r="A113" s="355"/>
      <c r="B113" s="355" t="s">
        <v>1850</v>
      </c>
      <c r="C113" s="356" t="s">
        <v>97</v>
      </c>
      <c r="D113" s="357">
        <v>2345.52</v>
      </c>
    </row>
    <row r="114" spans="1:4" ht="24" customHeight="1" x14ac:dyDescent="0.2">
      <c r="A114" s="352" t="s">
        <v>1645</v>
      </c>
      <c r="B114" s="352" t="s">
        <v>1563</v>
      </c>
      <c r="C114" s="353" t="s">
        <v>133</v>
      </c>
      <c r="D114" s="354">
        <f>+D115*D116</f>
        <v>241.58855999999997</v>
      </c>
    </row>
    <row r="115" spans="1:4" s="211" customFormat="1" ht="24" customHeight="1" x14ac:dyDescent="0.2">
      <c r="A115" s="355"/>
      <c r="B115" s="355" t="s">
        <v>1851</v>
      </c>
      <c r="C115" s="356" t="s">
        <v>73</v>
      </c>
      <c r="D115" s="357">
        <v>0.10299999999999999</v>
      </c>
    </row>
    <row r="116" spans="1:4" s="211" customFormat="1" ht="24" customHeight="1" x14ac:dyDescent="0.2">
      <c r="A116" s="355"/>
      <c r="B116" s="355" t="s">
        <v>1870</v>
      </c>
      <c r="C116" s="356" t="s">
        <v>73</v>
      </c>
      <c r="D116" s="357">
        <f>+D112</f>
        <v>2345.52</v>
      </c>
    </row>
    <row r="117" spans="1:4" ht="24" customHeight="1" x14ac:dyDescent="0.2">
      <c r="A117" s="352" t="s">
        <v>1646</v>
      </c>
      <c r="B117" s="352" t="s">
        <v>138</v>
      </c>
      <c r="C117" s="353" t="s">
        <v>51</v>
      </c>
      <c r="D117" s="354">
        <f>+D118*D119*D120</f>
        <v>5798.1254399999989</v>
      </c>
    </row>
    <row r="118" spans="1:4" s="211" customFormat="1" ht="24" customHeight="1" x14ac:dyDescent="0.2">
      <c r="A118" s="355"/>
      <c r="B118" s="355" t="s">
        <v>1871</v>
      </c>
      <c r="C118" s="356" t="s">
        <v>133</v>
      </c>
      <c r="D118" s="357">
        <f>+D114</f>
        <v>241.58855999999997</v>
      </c>
    </row>
    <row r="119" spans="1:4" s="211" customFormat="1" ht="24" customHeight="1" x14ac:dyDescent="0.2">
      <c r="A119" s="355"/>
      <c r="B119" s="355" t="s">
        <v>1872</v>
      </c>
      <c r="C119" s="356" t="s">
        <v>1579</v>
      </c>
      <c r="D119" s="360">
        <v>1.2</v>
      </c>
    </row>
    <row r="120" spans="1:4" s="211" customFormat="1" ht="24" customHeight="1" x14ac:dyDescent="0.2">
      <c r="A120" s="355"/>
      <c r="B120" s="355" t="s">
        <v>1869</v>
      </c>
      <c r="C120" s="356" t="s">
        <v>1578</v>
      </c>
      <c r="D120" s="357">
        <v>20</v>
      </c>
    </row>
    <row r="121" spans="1:4" ht="24" customHeight="1" x14ac:dyDescent="0.2">
      <c r="A121" s="352" t="s">
        <v>1647</v>
      </c>
      <c r="B121" s="352" t="s">
        <v>143</v>
      </c>
      <c r="C121" s="353" t="s">
        <v>133</v>
      </c>
      <c r="D121" s="354">
        <f>+D114</f>
        <v>241.58855999999997</v>
      </c>
    </row>
    <row r="122" spans="1:4" ht="24" customHeight="1" x14ac:dyDescent="0.2">
      <c r="A122" s="350" t="s">
        <v>1648</v>
      </c>
      <c r="B122" s="350" t="s">
        <v>1787</v>
      </c>
      <c r="C122" s="350"/>
      <c r="D122" s="351"/>
    </row>
    <row r="123" spans="1:4" ht="24" customHeight="1" x14ac:dyDescent="0.2">
      <c r="A123" s="352" t="s">
        <v>1649</v>
      </c>
      <c r="B123" s="352" t="s">
        <v>1609</v>
      </c>
      <c r="C123" s="353" t="s">
        <v>133</v>
      </c>
      <c r="D123" s="354">
        <f>+D124</f>
        <v>124.82</v>
      </c>
    </row>
    <row r="124" spans="1:4" s="211" customFormat="1" ht="24" customHeight="1" x14ac:dyDescent="0.2">
      <c r="A124" s="362"/>
      <c r="B124" s="362" t="s">
        <v>1852</v>
      </c>
      <c r="C124" s="363" t="s">
        <v>133</v>
      </c>
      <c r="D124" s="364">
        <v>124.82</v>
      </c>
    </row>
    <row r="125" spans="1:4" ht="24" customHeight="1" x14ac:dyDescent="0.2">
      <c r="A125" s="352" t="s">
        <v>1650</v>
      </c>
      <c r="B125" s="352" t="s">
        <v>154</v>
      </c>
      <c r="C125" s="353" t="s">
        <v>133</v>
      </c>
      <c r="D125" s="354">
        <f>+D126</f>
        <v>114.16</v>
      </c>
    </row>
    <row r="126" spans="1:4" s="211" customFormat="1" ht="24" customHeight="1" x14ac:dyDescent="0.2">
      <c r="A126" s="362"/>
      <c r="B126" s="362" t="s">
        <v>1873</v>
      </c>
      <c r="C126" s="363" t="s">
        <v>133</v>
      </c>
      <c r="D126" s="364">
        <v>114.16</v>
      </c>
    </row>
    <row r="127" spans="1:4" ht="24" customHeight="1" x14ac:dyDescent="0.2">
      <c r="A127" s="352" t="s">
        <v>1651</v>
      </c>
      <c r="B127" s="352" t="s">
        <v>167</v>
      </c>
      <c r="C127" s="353" t="s">
        <v>73</v>
      </c>
      <c r="D127" s="354">
        <f>+D128</f>
        <v>77</v>
      </c>
    </row>
    <row r="128" spans="1:4" s="211" customFormat="1" ht="24" customHeight="1" x14ac:dyDescent="0.2">
      <c r="A128" s="355"/>
      <c r="B128" s="355" t="s">
        <v>1874</v>
      </c>
      <c r="C128" s="356" t="s">
        <v>73</v>
      </c>
      <c r="D128" s="357">
        <v>77</v>
      </c>
    </row>
    <row r="129" spans="1:4" ht="24" customHeight="1" x14ac:dyDescent="0.2">
      <c r="A129" s="352" t="s">
        <v>1652</v>
      </c>
      <c r="B129" s="352" t="s">
        <v>1784</v>
      </c>
      <c r="C129" s="353" t="s">
        <v>133</v>
      </c>
      <c r="D129" s="354">
        <v>10</v>
      </c>
    </row>
    <row r="130" spans="1:4" s="211" customFormat="1" ht="24" customHeight="1" x14ac:dyDescent="0.2">
      <c r="A130" s="355"/>
      <c r="B130" s="355" t="s">
        <v>1575</v>
      </c>
      <c r="C130" s="356" t="s">
        <v>97</v>
      </c>
      <c r="D130" s="357">
        <v>1546.97</v>
      </c>
    </row>
    <row r="131" spans="1:4" s="211" customFormat="1" ht="24" customHeight="1" x14ac:dyDescent="0.2">
      <c r="A131" s="355"/>
      <c r="B131" s="355" t="s">
        <v>1580</v>
      </c>
      <c r="C131" s="356" t="s">
        <v>73</v>
      </c>
      <c r="D131" s="361">
        <v>0.05</v>
      </c>
    </row>
    <row r="132" spans="1:4" ht="24" customHeight="1" x14ac:dyDescent="0.2">
      <c r="A132" s="352" t="s">
        <v>1792</v>
      </c>
      <c r="B132" s="352" t="s">
        <v>1791</v>
      </c>
      <c r="C132" s="353" t="s">
        <v>73</v>
      </c>
      <c r="D132" s="354">
        <f>+D133</f>
        <v>40.36</v>
      </c>
    </row>
    <row r="133" spans="1:4" s="211" customFormat="1" ht="24" customHeight="1" x14ac:dyDescent="0.2">
      <c r="A133" s="355"/>
      <c r="B133" s="355" t="s">
        <v>1856</v>
      </c>
      <c r="C133" s="356" t="s">
        <v>73</v>
      </c>
      <c r="D133" s="357">
        <f>20.18*2</f>
        <v>40.36</v>
      </c>
    </row>
    <row r="134" spans="1:4" ht="24" customHeight="1" x14ac:dyDescent="0.2">
      <c r="A134" s="352" t="s">
        <v>1793</v>
      </c>
      <c r="B134" s="352" t="s">
        <v>1789</v>
      </c>
      <c r="C134" s="353" t="s">
        <v>97</v>
      </c>
      <c r="D134" s="354">
        <f>+D135</f>
        <v>515.16</v>
      </c>
    </row>
    <row r="135" spans="1:4" s="211" customFormat="1" ht="24" customHeight="1" x14ac:dyDescent="0.2">
      <c r="A135" s="355"/>
      <c r="B135" s="355" t="s">
        <v>1575</v>
      </c>
      <c r="C135" s="356" t="s">
        <v>97</v>
      </c>
      <c r="D135" s="357">
        <v>515.16</v>
      </c>
    </row>
    <row r="136" spans="1:4" ht="24" customHeight="1" x14ac:dyDescent="0.2">
      <c r="A136" s="350" t="s">
        <v>1653</v>
      </c>
      <c r="B136" s="350" t="s">
        <v>1561</v>
      </c>
      <c r="C136" s="350"/>
      <c r="D136" s="351"/>
    </row>
    <row r="137" spans="1:4" ht="24" customHeight="1" x14ac:dyDescent="0.2">
      <c r="A137" s="350" t="s">
        <v>1654</v>
      </c>
      <c r="B137" s="350" t="s">
        <v>1560</v>
      </c>
      <c r="C137" s="350"/>
      <c r="D137" s="351"/>
    </row>
    <row r="138" spans="1:4" ht="60" customHeight="1" x14ac:dyDescent="0.2">
      <c r="A138" s="352" t="s">
        <v>1655</v>
      </c>
      <c r="B138" s="352" t="s">
        <v>182</v>
      </c>
      <c r="C138" s="353" t="s">
        <v>133</v>
      </c>
      <c r="D138" s="354">
        <f>+D139*D140*D141</f>
        <v>293.52659999999997</v>
      </c>
    </row>
    <row r="139" spans="1:4" s="211" customFormat="1" ht="24" customHeight="1" x14ac:dyDescent="0.2">
      <c r="A139" s="355"/>
      <c r="B139" s="355" t="s">
        <v>1856</v>
      </c>
      <c r="C139" s="356" t="s">
        <v>73</v>
      </c>
      <c r="D139" s="357">
        <f>+D14-7</f>
        <v>157.81</v>
      </c>
    </row>
    <row r="140" spans="1:4" s="211" customFormat="1" ht="24" customHeight="1" x14ac:dyDescent="0.2">
      <c r="A140" s="355"/>
      <c r="B140" s="355" t="s">
        <v>1576</v>
      </c>
      <c r="C140" s="356" t="s">
        <v>73</v>
      </c>
      <c r="D140" s="357">
        <f>0.35+2*0.6</f>
        <v>1.5499999999999998</v>
      </c>
    </row>
    <row r="141" spans="1:4" s="211" customFormat="1" ht="24" customHeight="1" x14ac:dyDescent="0.2">
      <c r="A141" s="355"/>
      <c r="B141" s="355" t="s">
        <v>1577</v>
      </c>
      <c r="C141" s="356" t="s">
        <v>73</v>
      </c>
      <c r="D141" s="357">
        <v>1.2</v>
      </c>
    </row>
    <row r="142" spans="1:4" ht="24" customHeight="1" x14ac:dyDescent="0.2">
      <c r="A142" s="352" t="s">
        <v>1656</v>
      </c>
      <c r="B142" s="352" t="s">
        <v>190</v>
      </c>
      <c r="C142" s="353" t="s">
        <v>97</v>
      </c>
      <c r="D142" s="354">
        <f>+D143*D144</f>
        <v>71.014499999999998</v>
      </c>
    </row>
    <row r="143" spans="1:4" s="211" customFormat="1" ht="24" customHeight="1" x14ac:dyDescent="0.2">
      <c r="A143" s="355"/>
      <c r="B143" s="355" t="s">
        <v>1856</v>
      </c>
      <c r="C143" s="356" t="s">
        <v>73</v>
      </c>
      <c r="D143" s="357">
        <f>+D139</f>
        <v>157.81</v>
      </c>
    </row>
    <row r="144" spans="1:4" s="211" customFormat="1" ht="24" customHeight="1" x14ac:dyDescent="0.2">
      <c r="A144" s="355"/>
      <c r="B144" s="355" t="s">
        <v>1576</v>
      </c>
      <c r="C144" s="356" t="s">
        <v>73</v>
      </c>
      <c r="D144" s="357">
        <v>0.45</v>
      </c>
    </row>
    <row r="145" spans="1:4" ht="36" customHeight="1" x14ac:dyDescent="0.2">
      <c r="A145" s="352" t="s">
        <v>1657</v>
      </c>
      <c r="B145" s="352" t="s">
        <v>194</v>
      </c>
      <c r="C145" s="353" t="s">
        <v>97</v>
      </c>
      <c r="D145" s="354">
        <f>+D146*D147</f>
        <v>55.233499999999999</v>
      </c>
    </row>
    <row r="146" spans="1:4" s="211" customFormat="1" ht="24" customHeight="1" x14ac:dyDescent="0.2">
      <c r="A146" s="355"/>
      <c r="B146" s="355" t="s">
        <v>1856</v>
      </c>
      <c r="C146" s="356" t="s">
        <v>73</v>
      </c>
      <c r="D146" s="357">
        <f>+D143</f>
        <v>157.81</v>
      </c>
    </row>
    <row r="147" spans="1:4" s="211" customFormat="1" ht="24" customHeight="1" x14ac:dyDescent="0.2">
      <c r="A147" s="355"/>
      <c r="B147" s="355" t="s">
        <v>1576</v>
      </c>
      <c r="C147" s="356" t="s">
        <v>73</v>
      </c>
      <c r="D147" s="357">
        <v>0.35</v>
      </c>
    </row>
    <row r="148" spans="1:4" ht="36" customHeight="1" x14ac:dyDescent="0.2">
      <c r="A148" s="352" t="s">
        <v>1658</v>
      </c>
      <c r="B148" s="352" t="s">
        <v>1735</v>
      </c>
      <c r="C148" s="353" t="s">
        <v>97</v>
      </c>
      <c r="D148" s="354">
        <f>+D149*D150*D151</f>
        <v>315.62</v>
      </c>
    </row>
    <row r="149" spans="1:4" s="211" customFormat="1" ht="24" customHeight="1" x14ac:dyDescent="0.2">
      <c r="A149" s="355"/>
      <c r="B149" s="355" t="s">
        <v>1856</v>
      </c>
      <c r="C149" s="356" t="s">
        <v>73</v>
      </c>
      <c r="D149" s="357">
        <f>+D146</f>
        <v>157.81</v>
      </c>
    </row>
    <row r="150" spans="1:4" s="211" customFormat="1" ht="24" customHeight="1" x14ac:dyDescent="0.2">
      <c r="A150" s="355"/>
      <c r="B150" s="355" t="s">
        <v>1577</v>
      </c>
      <c r="C150" s="356" t="s">
        <v>73</v>
      </c>
      <c r="D150" s="357">
        <v>1</v>
      </c>
    </row>
    <row r="151" spans="1:4" s="211" customFormat="1" ht="24" customHeight="1" x14ac:dyDescent="0.2">
      <c r="A151" s="355"/>
      <c r="B151" s="355" t="s">
        <v>1861</v>
      </c>
      <c r="C151" s="356" t="s">
        <v>19</v>
      </c>
      <c r="D151" s="357">
        <v>2</v>
      </c>
    </row>
    <row r="152" spans="1:4" ht="36" customHeight="1" x14ac:dyDescent="0.2">
      <c r="A152" s="352" t="s">
        <v>1659</v>
      </c>
      <c r="B152" s="352" t="s">
        <v>1738</v>
      </c>
      <c r="C152" s="353" t="s">
        <v>133</v>
      </c>
      <c r="D152" s="354">
        <f>+D153*D154*D155</f>
        <v>55.233499999999999</v>
      </c>
    </row>
    <row r="153" spans="1:4" s="211" customFormat="1" ht="24" customHeight="1" x14ac:dyDescent="0.2">
      <c r="A153" s="355"/>
      <c r="B153" s="355" t="s">
        <v>1856</v>
      </c>
      <c r="C153" s="356" t="s">
        <v>73</v>
      </c>
      <c r="D153" s="357">
        <f>+D149</f>
        <v>157.81</v>
      </c>
    </row>
    <row r="154" spans="1:4" s="211" customFormat="1" ht="24" customHeight="1" x14ac:dyDescent="0.2">
      <c r="A154" s="355"/>
      <c r="B154" s="355" t="s">
        <v>1576</v>
      </c>
      <c r="C154" s="356" t="s">
        <v>73</v>
      </c>
      <c r="D154" s="357">
        <v>0.35</v>
      </c>
    </row>
    <row r="155" spans="1:4" s="211" customFormat="1" ht="24" customHeight="1" x14ac:dyDescent="0.2">
      <c r="A155" s="355"/>
      <c r="B155" s="355" t="s">
        <v>1577</v>
      </c>
      <c r="C155" s="356" t="s">
        <v>73</v>
      </c>
      <c r="D155" s="357">
        <v>1</v>
      </c>
    </row>
    <row r="156" spans="1:4" ht="24" customHeight="1" x14ac:dyDescent="0.2">
      <c r="A156" s="352" t="s">
        <v>1776</v>
      </c>
      <c r="B156" s="352" t="s">
        <v>210</v>
      </c>
      <c r="C156" s="353" t="s">
        <v>133</v>
      </c>
      <c r="D156" s="354">
        <f>+D157-D158-D159</f>
        <v>233.55879999999999</v>
      </c>
    </row>
    <row r="157" spans="1:4" s="211" customFormat="1" ht="24" customHeight="1" x14ac:dyDescent="0.2">
      <c r="A157" s="355"/>
      <c r="B157" s="355" t="s">
        <v>1857</v>
      </c>
      <c r="C157" s="356" t="s">
        <v>133</v>
      </c>
      <c r="D157" s="357">
        <f>+D138</f>
        <v>293.52659999999997</v>
      </c>
    </row>
    <row r="158" spans="1:4" s="211" customFormat="1" ht="24" customHeight="1" x14ac:dyDescent="0.2">
      <c r="A158" s="355"/>
      <c r="B158" s="355" t="s">
        <v>1858</v>
      </c>
      <c r="C158" s="356" t="s">
        <v>133</v>
      </c>
      <c r="D158" s="357">
        <f>+D152</f>
        <v>55.233499999999999</v>
      </c>
    </row>
    <row r="159" spans="1:4" s="211" customFormat="1" ht="24" customHeight="1" x14ac:dyDescent="0.2">
      <c r="A159" s="355"/>
      <c r="B159" s="355" t="s">
        <v>1859</v>
      </c>
      <c r="C159" s="356" t="s">
        <v>133</v>
      </c>
      <c r="D159" s="357">
        <f>157.81*0.15*0.2</f>
        <v>4.7343000000000002</v>
      </c>
    </row>
    <row r="160" spans="1:4" ht="24" customHeight="1" x14ac:dyDescent="0.2">
      <c r="A160" s="350" t="s">
        <v>1660</v>
      </c>
      <c r="B160" s="350" t="s">
        <v>1559</v>
      </c>
      <c r="C160" s="350"/>
      <c r="D160" s="351"/>
    </row>
    <row r="161" spans="1:4" ht="24" customHeight="1" x14ac:dyDescent="0.2">
      <c r="A161" s="352" t="s">
        <v>1661</v>
      </c>
      <c r="B161" s="352" t="s">
        <v>213</v>
      </c>
      <c r="C161" s="353" t="s">
        <v>97</v>
      </c>
      <c r="D161" s="354">
        <f>+D162*D163*D164*D165</f>
        <v>76.800000000000011</v>
      </c>
    </row>
    <row r="162" spans="1:4" s="211" customFormat="1" ht="24" customHeight="1" x14ac:dyDescent="0.2">
      <c r="A162" s="355"/>
      <c r="B162" s="355" t="s">
        <v>1860</v>
      </c>
      <c r="C162" s="356" t="s">
        <v>19</v>
      </c>
      <c r="D162" s="357">
        <v>60</v>
      </c>
    </row>
    <row r="163" spans="1:4" s="211" customFormat="1" ht="24" customHeight="1" x14ac:dyDescent="0.2">
      <c r="A163" s="355"/>
      <c r="B163" s="355" t="s">
        <v>1576</v>
      </c>
      <c r="C163" s="356" t="s">
        <v>73</v>
      </c>
      <c r="D163" s="357">
        <v>0.2</v>
      </c>
    </row>
    <row r="164" spans="1:4" s="211" customFormat="1" ht="24" customHeight="1" x14ac:dyDescent="0.2">
      <c r="A164" s="355"/>
      <c r="B164" s="355" t="s">
        <v>1577</v>
      </c>
      <c r="C164" s="356" t="s">
        <v>73</v>
      </c>
      <c r="D164" s="357">
        <v>3.2</v>
      </c>
    </row>
    <row r="165" spans="1:4" s="211" customFormat="1" ht="24" customHeight="1" x14ac:dyDescent="0.2">
      <c r="A165" s="355"/>
      <c r="B165" s="355" t="s">
        <v>1861</v>
      </c>
      <c r="C165" s="356" t="s">
        <v>19</v>
      </c>
      <c r="D165" s="357">
        <v>2</v>
      </c>
    </row>
    <row r="166" spans="1:4" ht="36" customHeight="1" x14ac:dyDescent="0.2">
      <c r="A166" s="352" t="s">
        <v>1662</v>
      </c>
      <c r="B166" s="352" t="s">
        <v>224</v>
      </c>
      <c r="C166" s="353" t="s">
        <v>176</v>
      </c>
      <c r="D166" s="354">
        <f>+D167*D168</f>
        <v>606</v>
      </c>
    </row>
    <row r="167" spans="1:4" s="211" customFormat="1" ht="24" customHeight="1" x14ac:dyDescent="0.2">
      <c r="A167" s="355"/>
      <c r="B167" s="355" t="s">
        <v>1860</v>
      </c>
      <c r="C167" s="356" t="s">
        <v>19</v>
      </c>
      <c r="D167" s="357">
        <f>+D162</f>
        <v>60</v>
      </c>
    </row>
    <row r="168" spans="1:4" s="211" customFormat="1" ht="24" customHeight="1" x14ac:dyDescent="0.2">
      <c r="A168" s="355"/>
      <c r="B168" s="355" t="s">
        <v>1862</v>
      </c>
      <c r="C168" s="356" t="s">
        <v>176</v>
      </c>
      <c r="D168" s="357">
        <v>10.1</v>
      </c>
    </row>
    <row r="169" spans="1:4" ht="36" customHeight="1" x14ac:dyDescent="0.2">
      <c r="A169" s="352" t="s">
        <v>1663</v>
      </c>
      <c r="B169" s="352" t="s">
        <v>239</v>
      </c>
      <c r="C169" s="353" t="s">
        <v>133</v>
      </c>
      <c r="D169" s="354">
        <f>+D170*D171*D172*D173</f>
        <v>5.3760000000000012</v>
      </c>
    </row>
    <row r="170" spans="1:4" s="211" customFormat="1" ht="24" customHeight="1" x14ac:dyDescent="0.2">
      <c r="A170" s="355"/>
      <c r="B170" s="355" t="s">
        <v>1860</v>
      </c>
      <c r="C170" s="356" t="s">
        <v>19</v>
      </c>
      <c r="D170" s="357">
        <f>+D167</f>
        <v>60</v>
      </c>
    </row>
    <row r="171" spans="1:4" s="211" customFormat="1" ht="24" customHeight="1" x14ac:dyDescent="0.2">
      <c r="A171" s="355"/>
      <c r="B171" s="355" t="s">
        <v>1576</v>
      </c>
      <c r="C171" s="356" t="s">
        <v>73</v>
      </c>
      <c r="D171" s="357">
        <v>0.2</v>
      </c>
    </row>
    <row r="172" spans="1:4" s="211" customFormat="1" ht="24" customHeight="1" x14ac:dyDescent="0.2">
      <c r="A172" s="355"/>
      <c r="B172" s="355" t="s">
        <v>1577</v>
      </c>
      <c r="C172" s="356" t="s">
        <v>73</v>
      </c>
      <c r="D172" s="357">
        <v>3.2</v>
      </c>
    </row>
    <row r="173" spans="1:4" s="211" customFormat="1" ht="24" customHeight="1" x14ac:dyDescent="0.2">
      <c r="A173" s="355"/>
      <c r="B173" s="355" t="s">
        <v>1580</v>
      </c>
      <c r="C173" s="356" t="s">
        <v>73</v>
      </c>
      <c r="D173" s="357">
        <v>0.14000000000000001</v>
      </c>
    </row>
    <row r="174" spans="1:4" ht="24" customHeight="1" x14ac:dyDescent="0.2">
      <c r="A174" s="352" t="s">
        <v>1664</v>
      </c>
      <c r="B174" s="352" t="s">
        <v>252</v>
      </c>
      <c r="C174" s="353" t="s">
        <v>133</v>
      </c>
      <c r="D174" s="354">
        <f>+D169</f>
        <v>5.3760000000000012</v>
      </c>
    </row>
    <row r="175" spans="1:4" ht="36" customHeight="1" x14ac:dyDescent="0.2">
      <c r="A175" s="352" t="s">
        <v>1665</v>
      </c>
      <c r="B175" s="352" t="s">
        <v>259</v>
      </c>
      <c r="C175" s="353" t="s">
        <v>73</v>
      </c>
      <c r="D175" s="354">
        <f>+D176*D177</f>
        <v>473.43</v>
      </c>
    </row>
    <row r="176" spans="1:4" s="211" customFormat="1" ht="24" customHeight="1" x14ac:dyDescent="0.2">
      <c r="A176" s="355"/>
      <c r="B176" s="355" t="s">
        <v>1856</v>
      </c>
      <c r="C176" s="356" t="s">
        <v>73</v>
      </c>
      <c r="D176" s="357">
        <f>+D153</f>
        <v>157.81</v>
      </c>
    </row>
    <row r="177" spans="1:4" s="211" customFormat="1" ht="24" customHeight="1" x14ac:dyDescent="0.2">
      <c r="A177" s="355"/>
      <c r="B177" s="355" t="s">
        <v>1863</v>
      </c>
      <c r="C177" s="356" t="s">
        <v>19</v>
      </c>
      <c r="D177" s="357">
        <v>3</v>
      </c>
    </row>
    <row r="178" spans="1:4" ht="36" customHeight="1" x14ac:dyDescent="0.2">
      <c r="A178" s="352" t="s">
        <v>1666</v>
      </c>
      <c r="B178" s="352" t="s">
        <v>272</v>
      </c>
      <c r="C178" s="353" t="s">
        <v>97</v>
      </c>
      <c r="D178" s="354">
        <f>+(D179-D180)*D181</f>
        <v>379.10599999999999</v>
      </c>
    </row>
    <row r="179" spans="1:4" s="211" customFormat="1" ht="24" customHeight="1" x14ac:dyDescent="0.2">
      <c r="A179" s="355"/>
      <c r="B179" s="355" t="s">
        <v>1856</v>
      </c>
      <c r="C179" s="356" t="s">
        <v>73</v>
      </c>
      <c r="D179" s="357">
        <f>+D176</f>
        <v>157.81</v>
      </c>
    </row>
    <row r="180" spans="1:4" s="211" customFormat="1" ht="24" customHeight="1" x14ac:dyDescent="0.2">
      <c r="A180" s="355"/>
      <c r="B180" s="355" t="s">
        <v>1864</v>
      </c>
      <c r="C180" s="356" t="s">
        <v>73</v>
      </c>
      <c r="D180" s="357">
        <f>+D170*D171</f>
        <v>12</v>
      </c>
    </row>
    <row r="181" spans="1:4" s="211" customFormat="1" ht="24" customHeight="1" x14ac:dyDescent="0.2">
      <c r="A181" s="355"/>
      <c r="B181" s="355" t="s">
        <v>1865</v>
      </c>
      <c r="C181" s="356" t="s">
        <v>73</v>
      </c>
      <c r="D181" s="357">
        <f>3.2-0.6</f>
        <v>2.6</v>
      </c>
    </row>
    <row r="182" spans="1:4" ht="60" customHeight="1" x14ac:dyDescent="0.2">
      <c r="A182" s="352" t="s">
        <v>1667</v>
      </c>
      <c r="B182" s="352" t="s">
        <v>289</v>
      </c>
      <c r="C182" s="353" t="s">
        <v>73</v>
      </c>
      <c r="D182" s="354">
        <f>ROUNDUP(D183/D184,0)*D185</f>
        <v>22.400000000000002</v>
      </c>
    </row>
    <row r="183" spans="1:4" s="211" customFormat="1" ht="24" customHeight="1" x14ac:dyDescent="0.2">
      <c r="A183" s="355"/>
      <c r="B183" s="355" t="s">
        <v>1856</v>
      </c>
      <c r="C183" s="356" t="s">
        <v>73</v>
      </c>
      <c r="D183" s="357">
        <f>+D179</f>
        <v>157.81</v>
      </c>
    </row>
    <row r="184" spans="1:4" s="211" customFormat="1" ht="24" customHeight="1" x14ac:dyDescent="0.2">
      <c r="A184" s="355"/>
      <c r="B184" s="355" t="s">
        <v>1866</v>
      </c>
      <c r="C184" s="356" t="s">
        <v>73</v>
      </c>
      <c r="D184" s="357">
        <f>3.2*8</f>
        <v>25.6</v>
      </c>
    </row>
    <row r="185" spans="1:4" s="211" customFormat="1" ht="24" customHeight="1" x14ac:dyDescent="0.2">
      <c r="A185" s="355"/>
      <c r="B185" s="355" t="s">
        <v>1577</v>
      </c>
      <c r="C185" s="356" t="s">
        <v>73</v>
      </c>
      <c r="D185" s="357">
        <v>3.2</v>
      </c>
    </row>
    <row r="186" spans="1:4" ht="36" customHeight="1" x14ac:dyDescent="0.2">
      <c r="A186" s="352" t="s">
        <v>1668</v>
      </c>
      <c r="B186" s="352" t="s">
        <v>297</v>
      </c>
      <c r="C186" s="353" t="s">
        <v>73</v>
      </c>
      <c r="D186" s="354">
        <f>+D183</f>
        <v>157.81</v>
      </c>
    </row>
    <row r="187" spans="1:4" ht="36" customHeight="1" x14ac:dyDescent="0.2">
      <c r="A187" s="352" t="s">
        <v>1669</v>
      </c>
      <c r="B187" s="352" t="s">
        <v>306</v>
      </c>
      <c r="C187" s="353" t="s">
        <v>97</v>
      </c>
      <c r="D187" s="354">
        <f>+D188*D189</f>
        <v>21</v>
      </c>
    </row>
    <row r="188" spans="1:4" s="211" customFormat="1" ht="24" customHeight="1" x14ac:dyDescent="0.2">
      <c r="A188" s="355"/>
      <c r="B188" s="355" t="s">
        <v>1576</v>
      </c>
      <c r="C188" s="356" t="s">
        <v>73</v>
      </c>
      <c r="D188" s="357">
        <v>7</v>
      </c>
    </row>
    <row r="189" spans="1:4" s="211" customFormat="1" ht="24" customHeight="1" x14ac:dyDescent="0.2">
      <c r="A189" s="355"/>
      <c r="B189" s="355" t="s">
        <v>1577</v>
      </c>
      <c r="C189" s="356" t="s">
        <v>73</v>
      </c>
      <c r="D189" s="357">
        <v>3</v>
      </c>
    </row>
    <row r="190" spans="1:4" ht="24" customHeight="1" x14ac:dyDescent="0.2">
      <c r="A190" s="350" t="s">
        <v>1670</v>
      </c>
      <c r="B190" s="350" t="s">
        <v>1552</v>
      </c>
      <c r="C190" s="350"/>
      <c r="D190" s="351"/>
    </row>
    <row r="191" spans="1:4" ht="24" customHeight="1" x14ac:dyDescent="0.2">
      <c r="A191" s="352" t="s">
        <v>1583</v>
      </c>
      <c r="B191" s="352" t="s">
        <v>338</v>
      </c>
      <c r="C191" s="353" t="s">
        <v>19</v>
      </c>
      <c r="D191" s="354">
        <v>1</v>
      </c>
    </row>
    <row r="192" spans="1:4" ht="24" customHeight="1" x14ac:dyDescent="0.2">
      <c r="A192" s="352" t="s">
        <v>1584</v>
      </c>
      <c r="B192" s="352" t="s">
        <v>371</v>
      </c>
      <c r="C192" s="353" t="s">
        <v>19</v>
      </c>
      <c r="D192" s="354">
        <v>1</v>
      </c>
    </row>
    <row r="193" spans="1:4" ht="36" customHeight="1" x14ac:dyDescent="0.2">
      <c r="A193" s="352" t="s">
        <v>1585</v>
      </c>
      <c r="B193" s="352" t="s">
        <v>382</v>
      </c>
      <c r="C193" s="353" t="s">
        <v>19</v>
      </c>
      <c r="D193" s="354">
        <v>1</v>
      </c>
    </row>
    <row r="194" spans="1:4" ht="36" customHeight="1" x14ac:dyDescent="0.2">
      <c r="A194" s="352" t="s">
        <v>1586</v>
      </c>
      <c r="B194" s="352" t="s">
        <v>415</v>
      </c>
      <c r="C194" s="353" t="s">
        <v>19</v>
      </c>
      <c r="D194" s="354">
        <v>1</v>
      </c>
    </row>
    <row r="195" spans="1:4" ht="24" customHeight="1" x14ac:dyDescent="0.2">
      <c r="A195" s="350">
        <v>4</v>
      </c>
      <c r="B195" s="350" t="s">
        <v>1558</v>
      </c>
      <c r="C195" s="350"/>
      <c r="D195" s="351"/>
    </row>
    <row r="196" spans="1:4" ht="24" customHeight="1" x14ac:dyDescent="0.2">
      <c r="A196" s="350" t="s">
        <v>1671</v>
      </c>
      <c r="B196" s="350" t="s">
        <v>1557</v>
      </c>
      <c r="C196" s="350"/>
      <c r="D196" s="351"/>
    </row>
    <row r="197" spans="1:4" ht="24" customHeight="1" x14ac:dyDescent="0.2">
      <c r="A197" s="352" t="s">
        <v>1672</v>
      </c>
      <c r="B197" s="352" t="s">
        <v>454</v>
      </c>
      <c r="C197" s="353" t="s">
        <v>133</v>
      </c>
      <c r="D197" s="354">
        <f>+D198*D199*D200+D201*D202*D203+D204*D205*D206+D207*D208*D209+D210*D211*D212</f>
        <v>37.802750000000003</v>
      </c>
    </row>
    <row r="198" spans="1:4" s="211" customFormat="1" ht="24" customHeight="1" x14ac:dyDescent="0.2">
      <c r="A198" s="355"/>
      <c r="B198" s="355" t="s">
        <v>1876</v>
      </c>
      <c r="C198" s="356" t="s">
        <v>19</v>
      </c>
      <c r="D198" s="357">
        <v>3</v>
      </c>
    </row>
    <row r="199" spans="1:4" s="211" customFormat="1" ht="24" customHeight="1" x14ac:dyDescent="0.2">
      <c r="A199" s="355"/>
      <c r="B199" s="355" t="s">
        <v>1877</v>
      </c>
      <c r="C199" s="356" t="s">
        <v>97</v>
      </c>
      <c r="D199" s="357">
        <v>2.56</v>
      </c>
    </row>
    <row r="200" spans="1:4" s="211" customFormat="1" ht="24" customHeight="1" x14ac:dyDescent="0.2">
      <c r="A200" s="355"/>
      <c r="B200" s="355" t="s">
        <v>1577</v>
      </c>
      <c r="C200" s="356" t="s">
        <v>73</v>
      </c>
      <c r="D200" s="357">
        <v>1.55</v>
      </c>
    </row>
    <row r="201" spans="1:4" s="211" customFormat="1" ht="24" customHeight="1" x14ac:dyDescent="0.2">
      <c r="A201" s="355"/>
      <c r="B201" s="355" t="s">
        <v>1878</v>
      </c>
      <c r="C201" s="356" t="s">
        <v>19</v>
      </c>
      <c r="D201" s="357">
        <v>1</v>
      </c>
    </row>
    <row r="202" spans="1:4" s="211" customFormat="1" ht="24" customHeight="1" x14ac:dyDescent="0.2">
      <c r="A202" s="355"/>
      <c r="B202" s="355" t="s">
        <v>1877</v>
      </c>
      <c r="C202" s="356" t="s">
        <v>97</v>
      </c>
      <c r="D202" s="357">
        <v>4.74</v>
      </c>
    </row>
    <row r="203" spans="1:4" s="211" customFormat="1" ht="24" customHeight="1" x14ac:dyDescent="0.2">
      <c r="A203" s="355"/>
      <c r="B203" s="355" t="s">
        <v>1577</v>
      </c>
      <c r="C203" s="356" t="s">
        <v>73</v>
      </c>
      <c r="D203" s="357">
        <v>1.55</v>
      </c>
    </row>
    <row r="204" spans="1:4" s="211" customFormat="1" ht="24" customHeight="1" x14ac:dyDescent="0.2">
      <c r="A204" s="355"/>
      <c r="B204" s="355" t="s">
        <v>1879</v>
      </c>
      <c r="C204" s="356" t="s">
        <v>19</v>
      </c>
      <c r="D204" s="357">
        <v>1</v>
      </c>
    </row>
    <row r="205" spans="1:4" s="211" customFormat="1" ht="24" customHeight="1" x14ac:dyDescent="0.2">
      <c r="A205" s="355"/>
      <c r="B205" s="355" t="s">
        <v>1877</v>
      </c>
      <c r="C205" s="356" t="s">
        <v>97</v>
      </c>
      <c r="D205" s="357">
        <v>4.13</v>
      </c>
    </row>
    <row r="206" spans="1:4" s="211" customFormat="1" ht="24" customHeight="1" x14ac:dyDescent="0.2">
      <c r="A206" s="355"/>
      <c r="B206" s="355" t="s">
        <v>1577</v>
      </c>
      <c r="C206" s="356" t="s">
        <v>73</v>
      </c>
      <c r="D206" s="357">
        <v>1.55</v>
      </c>
    </row>
    <row r="207" spans="1:4" s="211" customFormat="1" ht="24" customHeight="1" x14ac:dyDescent="0.2">
      <c r="A207" s="355"/>
      <c r="B207" s="355" t="s">
        <v>1880</v>
      </c>
      <c r="C207" s="356" t="s">
        <v>19</v>
      </c>
      <c r="D207" s="357">
        <v>1</v>
      </c>
    </row>
    <row r="208" spans="1:4" s="211" customFormat="1" ht="24" customHeight="1" x14ac:dyDescent="0.2">
      <c r="A208" s="355"/>
      <c r="B208" s="355" t="s">
        <v>1877</v>
      </c>
      <c r="C208" s="356" t="s">
        <v>97</v>
      </c>
      <c r="D208" s="357">
        <v>4.6399999999999997</v>
      </c>
    </row>
    <row r="209" spans="1:4" s="211" customFormat="1" ht="24" customHeight="1" x14ac:dyDescent="0.2">
      <c r="A209" s="355"/>
      <c r="B209" s="355" t="s">
        <v>1577</v>
      </c>
      <c r="C209" s="356" t="s">
        <v>73</v>
      </c>
      <c r="D209" s="357">
        <v>1.55</v>
      </c>
    </row>
    <row r="210" spans="1:4" s="211" customFormat="1" ht="24" customHeight="1" x14ac:dyDescent="0.2">
      <c r="A210" s="355"/>
      <c r="B210" s="355" t="s">
        <v>1881</v>
      </c>
      <c r="C210" s="356" t="s">
        <v>73</v>
      </c>
      <c r="D210" s="357">
        <f>2.17+2.68+1.73+0.92+1.13+2.3+4.4+2.7</f>
        <v>18.03</v>
      </c>
    </row>
    <row r="211" spans="1:4" s="211" customFormat="1" ht="24" customHeight="1" x14ac:dyDescent="0.2">
      <c r="A211" s="355"/>
      <c r="B211" s="355" t="s">
        <v>1576</v>
      </c>
      <c r="C211" s="356" t="s">
        <v>73</v>
      </c>
      <c r="D211" s="357">
        <v>0.5</v>
      </c>
    </row>
    <row r="212" spans="1:4" s="211" customFormat="1" ht="24" customHeight="1" x14ac:dyDescent="0.2">
      <c r="A212" s="355"/>
      <c r="B212" s="355" t="s">
        <v>1577</v>
      </c>
      <c r="C212" s="356" t="s">
        <v>73</v>
      </c>
      <c r="D212" s="357">
        <v>0.55000000000000004</v>
      </c>
    </row>
    <row r="213" spans="1:4" ht="36" customHeight="1" x14ac:dyDescent="0.2">
      <c r="A213" s="352" t="s">
        <v>1673</v>
      </c>
      <c r="B213" s="352" t="s">
        <v>1735</v>
      </c>
      <c r="C213" s="353" t="s">
        <v>97</v>
      </c>
      <c r="D213" s="354">
        <f>+Estruturas!I12</f>
        <v>10.187999999999999</v>
      </c>
    </row>
    <row r="214" spans="1:4" ht="24" customHeight="1" x14ac:dyDescent="0.2">
      <c r="A214" s="352" t="s">
        <v>1674</v>
      </c>
      <c r="B214" s="352" t="s">
        <v>190</v>
      </c>
      <c r="C214" s="353" t="s">
        <v>97</v>
      </c>
      <c r="D214" s="354">
        <f>+Estruturas!E11</f>
        <v>13.92</v>
      </c>
    </row>
    <row r="215" spans="1:4" ht="36" customHeight="1" x14ac:dyDescent="0.2">
      <c r="A215" s="352" t="s">
        <v>1675</v>
      </c>
      <c r="B215" s="352" t="s">
        <v>194</v>
      </c>
      <c r="C215" s="353" t="s">
        <v>97</v>
      </c>
      <c r="D215" s="354">
        <f>+D214</f>
        <v>13.92</v>
      </c>
    </row>
    <row r="216" spans="1:4" ht="24" customHeight="1" x14ac:dyDescent="0.2">
      <c r="A216" s="352" t="s">
        <v>1676</v>
      </c>
      <c r="B216" s="352" t="s">
        <v>457</v>
      </c>
      <c r="C216" s="353" t="s">
        <v>97</v>
      </c>
      <c r="D216" s="354">
        <f>+Estruturas!I12</f>
        <v>10.187999999999999</v>
      </c>
    </row>
    <row r="217" spans="1:4" ht="36" customHeight="1" x14ac:dyDescent="0.2">
      <c r="A217" s="352" t="s">
        <v>1677</v>
      </c>
      <c r="B217" s="352" t="s">
        <v>224</v>
      </c>
      <c r="C217" s="353" t="s">
        <v>176</v>
      </c>
      <c r="D217" s="354">
        <f>+Estruturas!H12</f>
        <v>161.4</v>
      </c>
    </row>
    <row r="218" spans="1:4" ht="36" customHeight="1" x14ac:dyDescent="0.2">
      <c r="A218" s="352" t="s">
        <v>1678</v>
      </c>
      <c r="B218" s="352" t="s">
        <v>467</v>
      </c>
      <c r="C218" s="353" t="s">
        <v>133</v>
      </c>
      <c r="D218" s="354">
        <f>+Estruturas!F12</f>
        <v>2.6899999999999995</v>
      </c>
    </row>
    <row r="219" spans="1:4" ht="24" customHeight="1" x14ac:dyDescent="0.2">
      <c r="A219" s="352" t="s">
        <v>1679</v>
      </c>
      <c r="B219" s="352" t="s">
        <v>252</v>
      </c>
      <c r="C219" s="353" t="s">
        <v>133</v>
      </c>
      <c r="D219" s="354">
        <f>+D218</f>
        <v>2.6899999999999995</v>
      </c>
    </row>
    <row r="220" spans="1:4" ht="24" customHeight="1" x14ac:dyDescent="0.2">
      <c r="A220" s="352" t="s">
        <v>1680</v>
      </c>
      <c r="B220" s="352" t="s">
        <v>474</v>
      </c>
      <c r="C220" s="353" t="s">
        <v>97</v>
      </c>
      <c r="D220" s="354">
        <f>+D213*2</f>
        <v>20.375999999999998</v>
      </c>
    </row>
    <row r="221" spans="1:4" ht="24" customHeight="1" x14ac:dyDescent="0.2">
      <c r="A221" s="352" t="s">
        <v>1681</v>
      </c>
      <c r="B221" s="352" t="s">
        <v>210</v>
      </c>
      <c r="C221" s="353" t="s">
        <v>133</v>
      </c>
      <c r="D221" s="354">
        <f>+D197-D218-SUM(Estruturas!F31:F37)</f>
        <v>33.622750000000003</v>
      </c>
    </row>
    <row r="222" spans="1:4" ht="24" customHeight="1" x14ac:dyDescent="0.2">
      <c r="A222" s="350" t="s">
        <v>1682</v>
      </c>
      <c r="B222" s="350" t="s">
        <v>1556</v>
      </c>
      <c r="C222" s="350"/>
      <c r="D222" s="351"/>
    </row>
    <row r="223" spans="1:4" ht="36" customHeight="1" x14ac:dyDescent="0.2">
      <c r="A223" s="352" t="s">
        <v>1683</v>
      </c>
      <c r="B223" s="352" t="s">
        <v>484</v>
      </c>
      <c r="C223" s="353" t="s">
        <v>97</v>
      </c>
      <c r="D223" s="354">
        <f>+Estruturas!I21</f>
        <v>83.926499999999976</v>
      </c>
    </row>
    <row r="224" spans="1:4" ht="36" customHeight="1" x14ac:dyDescent="0.2">
      <c r="A224" s="352" t="s">
        <v>1684</v>
      </c>
      <c r="B224" s="352" t="s">
        <v>224</v>
      </c>
      <c r="C224" s="353" t="s">
        <v>176</v>
      </c>
      <c r="D224" s="354">
        <f>+Estruturas!H21</f>
        <v>691</v>
      </c>
    </row>
    <row r="225" spans="1:4" ht="36" customHeight="1" x14ac:dyDescent="0.2">
      <c r="A225" s="352" t="s">
        <v>1685</v>
      </c>
      <c r="B225" s="352" t="s">
        <v>467</v>
      </c>
      <c r="C225" s="353" t="s">
        <v>133</v>
      </c>
      <c r="D225" s="354">
        <f>+Estruturas!F21</f>
        <v>6.9099999999999993</v>
      </c>
    </row>
    <row r="226" spans="1:4" ht="24" customHeight="1" x14ac:dyDescent="0.2">
      <c r="A226" s="352" t="s">
        <v>1686</v>
      </c>
      <c r="B226" s="352" t="s">
        <v>252</v>
      </c>
      <c r="C226" s="353" t="s">
        <v>133</v>
      </c>
      <c r="D226" s="354">
        <f>+D225</f>
        <v>6.9099999999999993</v>
      </c>
    </row>
    <row r="227" spans="1:4" ht="36" customHeight="1" x14ac:dyDescent="0.2">
      <c r="A227" s="352" t="s">
        <v>1687</v>
      </c>
      <c r="B227" s="352" t="s">
        <v>506</v>
      </c>
      <c r="C227" s="353" t="s">
        <v>133</v>
      </c>
      <c r="D227" s="354">
        <f>7.5*0.8*0.25</f>
        <v>1.5</v>
      </c>
    </row>
    <row r="228" spans="1:4" ht="48" customHeight="1" x14ac:dyDescent="0.2">
      <c r="A228" s="352" t="s">
        <v>1688</v>
      </c>
      <c r="B228" s="352" t="s">
        <v>517</v>
      </c>
      <c r="C228" s="353" t="s">
        <v>97</v>
      </c>
      <c r="D228" s="354">
        <f>24.4+31.4</f>
        <v>55.8</v>
      </c>
    </row>
    <row r="229" spans="1:4" ht="24" customHeight="1" x14ac:dyDescent="0.2">
      <c r="A229" s="350" t="s">
        <v>1689</v>
      </c>
      <c r="B229" s="350" t="s">
        <v>1555</v>
      </c>
      <c r="C229" s="350"/>
      <c r="D229" s="351"/>
    </row>
    <row r="230" spans="1:4" ht="36" customHeight="1" x14ac:dyDescent="0.2">
      <c r="A230" s="352" t="s">
        <v>1690</v>
      </c>
      <c r="B230" s="352" t="s">
        <v>527</v>
      </c>
      <c r="C230" s="353" t="s">
        <v>97</v>
      </c>
      <c r="D230" s="354">
        <v>35</v>
      </c>
    </row>
    <row r="231" spans="1:4" ht="24" customHeight="1" x14ac:dyDescent="0.2">
      <c r="A231" s="352" t="s">
        <v>1691</v>
      </c>
      <c r="B231" s="352" t="s">
        <v>533</v>
      </c>
      <c r="C231" s="353" t="s">
        <v>97</v>
      </c>
      <c r="D231" s="354">
        <v>35</v>
      </c>
    </row>
    <row r="232" spans="1:4" ht="24" customHeight="1" x14ac:dyDescent="0.2">
      <c r="A232" s="350" t="s">
        <v>1692</v>
      </c>
      <c r="B232" s="350" t="s">
        <v>1554</v>
      </c>
      <c r="C232" s="350"/>
      <c r="D232" s="351"/>
    </row>
    <row r="233" spans="1:4" ht="36" customHeight="1" x14ac:dyDescent="0.2">
      <c r="A233" s="352" t="s">
        <v>1693</v>
      </c>
      <c r="B233" s="352" t="s">
        <v>259</v>
      </c>
      <c r="C233" s="353" t="s">
        <v>73</v>
      </c>
      <c r="D233" s="354">
        <v>35.76</v>
      </c>
    </row>
    <row r="234" spans="1:4" ht="36" customHeight="1" x14ac:dyDescent="0.2">
      <c r="A234" s="352" t="s">
        <v>1694</v>
      </c>
      <c r="B234" s="352" t="s">
        <v>272</v>
      </c>
      <c r="C234" s="353" t="s">
        <v>97</v>
      </c>
      <c r="D234" s="354">
        <v>89.69</v>
      </c>
    </row>
    <row r="235" spans="1:4" ht="36" customHeight="1" x14ac:dyDescent="0.2">
      <c r="A235" s="352" t="s">
        <v>1695</v>
      </c>
      <c r="B235" s="352" t="s">
        <v>544</v>
      </c>
      <c r="C235" s="353" t="s">
        <v>97</v>
      </c>
      <c r="D235" s="354">
        <v>63.78</v>
      </c>
    </row>
    <row r="236" spans="1:4" ht="36" customHeight="1" x14ac:dyDescent="0.2">
      <c r="A236" s="352" t="s">
        <v>1696</v>
      </c>
      <c r="B236" s="352" t="s">
        <v>551</v>
      </c>
      <c r="C236" s="353" t="s">
        <v>90</v>
      </c>
      <c r="D236" s="354">
        <v>13.5</v>
      </c>
    </row>
    <row r="237" spans="1:4" ht="36" customHeight="1" x14ac:dyDescent="0.2">
      <c r="A237" s="352" t="s">
        <v>1697</v>
      </c>
      <c r="B237" s="352" t="s">
        <v>564</v>
      </c>
      <c r="C237" s="353" t="s">
        <v>90</v>
      </c>
      <c r="D237" s="354">
        <v>8.1999999999999993</v>
      </c>
    </row>
    <row r="238" spans="1:4" ht="36" customHeight="1" x14ac:dyDescent="0.2">
      <c r="A238" s="352" t="s">
        <v>1698</v>
      </c>
      <c r="B238" s="352" t="s">
        <v>567</v>
      </c>
      <c r="C238" s="353" t="s">
        <v>97</v>
      </c>
      <c r="D238" s="354">
        <v>4.41</v>
      </c>
    </row>
    <row r="239" spans="1:4" ht="24" customHeight="1" x14ac:dyDescent="0.2">
      <c r="A239" s="352" t="s">
        <v>1699</v>
      </c>
      <c r="B239" s="352" t="s">
        <v>582</v>
      </c>
      <c r="C239" s="353" t="s">
        <v>133</v>
      </c>
      <c r="D239" s="354">
        <f>+D240*0.05</f>
        <v>5.2684999999999995</v>
      </c>
    </row>
    <row r="240" spans="1:4" ht="36" customHeight="1" x14ac:dyDescent="0.2">
      <c r="A240" s="352" t="s">
        <v>1700</v>
      </c>
      <c r="B240" s="352" t="s">
        <v>588</v>
      </c>
      <c r="C240" s="353" t="s">
        <v>97</v>
      </c>
      <c r="D240" s="354">
        <f>28.02+12.47+12.47+24.39+28.02</f>
        <v>105.36999999999999</v>
      </c>
    </row>
    <row r="241" spans="1:4" ht="24" customHeight="1" x14ac:dyDescent="0.2">
      <c r="A241" s="352" t="s">
        <v>1701</v>
      </c>
      <c r="B241" s="352" t="s">
        <v>595</v>
      </c>
      <c r="C241" s="353" t="s">
        <v>73</v>
      </c>
      <c r="D241" s="354">
        <v>91.66</v>
      </c>
    </row>
    <row r="242" spans="1:4" ht="60" customHeight="1" x14ac:dyDescent="0.2">
      <c r="A242" s="352" t="s">
        <v>1702</v>
      </c>
      <c r="B242" s="352" t="s">
        <v>603</v>
      </c>
      <c r="C242" s="353" t="s">
        <v>97</v>
      </c>
      <c r="D242" s="354">
        <v>179.38</v>
      </c>
    </row>
    <row r="243" spans="1:4" ht="24" customHeight="1" x14ac:dyDescent="0.2">
      <c r="A243" s="352" t="s">
        <v>1703</v>
      </c>
      <c r="B243" s="352" t="s">
        <v>609</v>
      </c>
      <c r="C243" s="353" t="s">
        <v>97</v>
      </c>
      <c r="D243" s="354">
        <v>134.93</v>
      </c>
    </row>
    <row r="244" spans="1:4" ht="48" customHeight="1" x14ac:dyDescent="0.2">
      <c r="A244" s="352" t="s">
        <v>1704</v>
      </c>
      <c r="B244" s="352" t="s">
        <v>619</v>
      </c>
      <c r="C244" s="353" t="s">
        <v>97</v>
      </c>
      <c r="D244" s="354">
        <v>179.38</v>
      </c>
    </row>
    <row r="245" spans="1:4" ht="24" customHeight="1" x14ac:dyDescent="0.2">
      <c r="A245" s="352" t="s">
        <v>1705</v>
      </c>
      <c r="B245" s="352" t="s">
        <v>624</v>
      </c>
      <c r="C245" s="353" t="s">
        <v>97</v>
      </c>
      <c r="D245" s="354">
        <v>134.93</v>
      </c>
    </row>
    <row r="246" spans="1:4" ht="48" customHeight="1" x14ac:dyDescent="0.2">
      <c r="A246" s="352" t="s">
        <v>1706</v>
      </c>
      <c r="B246" s="352" t="s">
        <v>629</v>
      </c>
      <c r="C246" s="353" t="s">
        <v>97</v>
      </c>
      <c r="D246" s="354">
        <v>69.86</v>
      </c>
    </row>
    <row r="247" spans="1:4" ht="60" customHeight="1" x14ac:dyDescent="0.2">
      <c r="A247" s="352" t="s">
        <v>1707</v>
      </c>
      <c r="B247" s="352" t="s">
        <v>632</v>
      </c>
      <c r="C247" s="353" t="s">
        <v>97</v>
      </c>
      <c r="D247" s="354">
        <v>44.06</v>
      </c>
    </row>
    <row r="248" spans="1:4" ht="36" customHeight="1" x14ac:dyDescent="0.2">
      <c r="A248" s="352" t="s">
        <v>1708</v>
      </c>
      <c r="B248" s="352" t="s">
        <v>643</v>
      </c>
      <c r="C248" s="353" t="s">
        <v>97</v>
      </c>
      <c r="D248" s="354">
        <v>69.86</v>
      </c>
    </row>
    <row r="249" spans="1:4" ht="24" customHeight="1" x14ac:dyDescent="0.2">
      <c r="A249" s="352" t="s">
        <v>1709</v>
      </c>
      <c r="B249" s="352" t="s">
        <v>648</v>
      </c>
      <c r="C249" s="353" t="s">
        <v>97</v>
      </c>
      <c r="D249" s="354">
        <v>69.86</v>
      </c>
    </row>
    <row r="250" spans="1:4" ht="48" customHeight="1" x14ac:dyDescent="0.2">
      <c r="A250" s="352" t="s">
        <v>1710</v>
      </c>
      <c r="B250" s="352" t="s">
        <v>663</v>
      </c>
      <c r="C250" s="353" t="s">
        <v>97</v>
      </c>
      <c r="D250" s="354">
        <v>63.44</v>
      </c>
    </row>
    <row r="251" spans="1:4" ht="24" customHeight="1" x14ac:dyDescent="0.2">
      <c r="A251" s="350" t="s">
        <v>1711</v>
      </c>
      <c r="B251" s="350" t="s">
        <v>1553</v>
      </c>
      <c r="C251" s="350"/>
      <c r="D251" s="351"/>
    </row>
    <row r="252" spans="1:4" ht="24" customHeight="1" x14ac:dyDescent="0.2">
      <c r="A252" s="352" t="s">
        <v>1712</v>
      </c>
      <c r="B252" s="352" t="s">
        <v>668</v>
      </c>
      <c r="C252" s="353" t="s">
        <v>97</v>
      </c>
      <c r="D252" s="354">
        <v>1.44</v>
      </c>
    </row>
    <row r="253" spans="1:4" ht="36" customHeight="1" x14ac:dyDescent="0.2">
      <c r="A253" s="352" t="s">
        <v>1713</v>
      </c>
      <c r="B253" s="352" t="s">
        <v>677</v>
      </c>
      <c r="C253" s="353" t="s">
        <v>97</v>
      </c>
      <c r="D253" s="354">
        <v>1.44</v>
      </c>
    </row>
    <row r="254" spans="1:4" ht="60" customHeight="1" x14ac:dyDescent="0.2">
      <c r="A254" s="352" t="s">
        <v>1714</v>
      </c>
      <c r="B254" s="352" t="s">
        <v>689</v>
      </c>
      <c r="C254" s="353" t="s">
        <v>19</v>
      </c>
      <c r="D254" s="354">
        <v>3</v>
      </c>
    </row>
    <row r="255" spans="1:4" ht="60" customHeight="1" x14ac:dyDescent="0.2">
      <c r="A255" s="352" t="s">
        <v>1715</v>
      </c>
      <c r="B255" s="352" t="s">
        <v>698</v>
      </c>
      <c r="C255" s="353" t="s">
        <v>19</v>
      </c>
      <c r="D255" s="354">
        <v>1</v>
      </c>
    </row>
    <row r="256" spans="1:4" ht="24" customHeight="1" x14ac:dyDescent="0.2">
      <c r="A256" s="352" t="s">
        <v>1716</v>
      </c>
      <c r="B256" s="352" t="s">
        <v>705</v>
      </c>
      <c r="C256" s="353" t="s">
        <v>97</v>
      </c>
      <c r="D256" s="354">
        <v>2.4</v>
      </c>
    </row>
    <row r="257" spans="1:4" ht="48" customHeight="1" x14ac:dyDescent="0.2">
      <c r="A257" s="352" t="s">
        <v>1717</v>
      </c>
      <c r="B257" s="352" t="s">
        <v>716</v>
      </c>
      <c r="C257" s="353" t="s">
        <v>97</v>
      </c>
      <c r="D257" s="354">
        <v>4.05</v>
      </c>
    </row>
    <row r="258" spans="1:4" ht="36" customHeight="1" x14ac:dyDescent="0.2">
      <c r="A258" s="352" t="s">
        <v>1718</v>
      </c>
      <c r="B258" s="352" t="s">
        <v>723</v>
      </c>
      <c r="C258" s="353" t="s">
        <v>97</v>
      </c>
      <c r="D258" s="354">
        <v>1.54</v>
      </c>
    </row>
    <row r="259" spans="1:4" ht="60" customHeight="1" x14ac:dyDescent="0.2">
      <c r="A259" s="352" t="s">
        <v>1719</v>
      </c>
      <c r="B259" s="352" t="s">
        <v>728</v>
      </c>
      <c r="C259" s="353" t="s">
        <v>90</v>
      </c>
      <c r="D259" s="354">
        <v>3.7</v>
      </c>
    </row>
    <row r="260" spans="1:4" ht="24" customHeight="1" x14ac:dyDescent="0.2">
      <c r="A260" s="350" t="s">
        <v>1720</v>
      </c>
      <c r="B260" s="350" t="s">
        <v>1552</v>
      </c>
      <c r="C260" s="350"/>
      <c r="D260" s="351"/>
    </row>
    <row r="261" spans="1:4" ht="60" customHeight="1" x14ac:dyDescent="0.2">
      <c r="A261" s="352" t="s">
        <v>1721</v>
      </c>
      <c r="B261" s="352" t="s">
        <v>747</v>
      </c>
      <c r="C261" s="353" t="s">
        <v>19</v>
      </c>
      <c r="D261" s="354">
        <v>1</v>
      </c>
    </row>
    <row r="262" spans="1:4" ht="48" customHeight="1" x14ac:dyDescent="0.2">
      <c r="A262" s="352" t="s">
        <v>1722</v>
      </c>
      <c r="B262" s="352" t="s">
        <v>773</v>
      </c>
      <c r="C262" s="353" t="s">
        <v>19</v>
      </c>
      <c r="D262" s="354">
        <v>1</v>
      </c>
    </row>
    <row r="263" spans="1:4" ht="24" customHeight="1" x14ac:dyDescent="0.2">
      <c r="A263" s="352" t="s">
        <v>1723</v>
      </c>
      <c r="B263" s="352" t="s">
        <v>781</v>
      </c>
      <c r="C263" s="353" t="s">
        <v>19</v>
      </c>
      <c r="D263" s="354">
        <v>2</v>
      </c>
    </row>
    <row r="264" spans="1:4" ht="48" customHeight="1" x14ac:dyDescent="0.2">
      <c r="A264" s="352" t="s">
        <v>1724</v>
      </c>
      <c r="B264" s="352" t="s">
        <v>790</v>
      </c>
      <c r="C264" s="353" t="s">
        <v>19</v>
      </c>
      <c r="D264" s="354">
        <v>6</v>
      </c>
    </row>
    <row r="265" spans="1:4" ht="60" customHeight="1" x14ac:dyDescent="0.2">
      <c r="A265" s="352" t="s">
        <v>1725</v>
      </c>
      <c r="B265" s="352" t="s">
        <v>805</v>
      </c>
      <c r="C265" s="353" t="s">
        <v>19</v>
      </c>
      <c r="D265" s="354">
        <v>1</v>
      </c>
    </row>
    <row r="266" spans="1:4" ht="48" customHeight="1" x14ac:dyDescent="0.2">
      <c r="A266" s="352" t="s">
        <v>1726</v>
      </c>
      <c r="B266" s="352" t="s">
        <v>816</v>
      </c>
      <c r="C266" s="353" t="s">
        <v>19</v>
      </c>
      <c r="D266" s="354">
        <v>1</v>
      </c>
    </row>
    <row r="267" spans="1:4" ht="36" customHeight="1" x14ac:dyDescent="0.2">
      <c r="A267" s="352" t="s">
        <v>1727</v>
      </c>
      <c r="B267" s="352" t="s">
        <v>415</v>
      </c>
      <c r="C267" s="353" t="s">
        <v>19</v>
      </c>
      <c r="D267" s="354">
        <v>1</v>
      </c>
    </row>
    <row r="268" spans="1:4" ht="36" customHeight="1" x14ac:dyDescent="0.2">
      <c r="A268" s="352" t="s">
        <v>1728</v>
      </c>
      <c r="B268" s="352" t="s">
        <v>823</v>
      </c>
      <c r="C268" s="353" t="s">
        <v>90</v>
      </c>
      <c r="D268" s="354">
        <v>9</v>
      </c>
    </row>
    <row r="269" spans="1:4" ht="24" customHeight="1" x14ac:dyDescent="0.2">
      <c r="A269" s="352" t="s">
        <v>1729</v>
      </c>
      <c r="B269" s="352" t="s">
        <v>454</v>
      </c>
      <c r="C269" s="353" t="s">
        <v>133</v>
      </c>
      <c r="D269" s="354">
        <v>1.35</v>
      </c>
    </row>
    <row r="270" spans="1:4" ht="24" customHeight="1" x14ac:dyDescent="0.2">
      <c r="A270" s="352" t="s">
        <v>1730</v>
      </c>
      <c r="B270" s="352" t="s">
        <v>190</v>
      </c>
      <c r="C270" s="353" t="s">
        <v>97</v>
      </c>
      <c r="D270" s="354">
        <v>2.7</v>
      </c>
    </row>
    <row r="271" spans="1:4" ht="24" customHeight="1" x14ac:dyDescent="0.2">
      <c r="A271" s="352" t="s">
        <v>1731</v>
      </c>
      <c r="B271" s="352" t="s">
        <v>210</v>
      </c>
      <c r="C271" s="353" t="s">
        <v>133</v>
      </c>
      <c r="D271" s="354">
        <v>1.35</v>
      </c>
    </row>
    <row r="272" spans="1:4" ht="48" customHeight="1" x14ac:dyDescent="0.2">
      <c r="A272" s="352" t="s">
        <v>1732</v>
      </c>
      <c r="B272" s="352" t="s">
        <v>836</v>
      </c>
      <c r="C272" s="353" t="s">
        <v>19</v>
      </c>
      <c r="D272" s="354">
        <v>1</v>
      </c>
    </row>
  </sheetData>
  <autoFilter ref="A4:D272" xr:uid="{B6590F78-E248-49AC-97FC-D6A7459BB2BC}"/>
  <mergeCells count="3">
    <mergeCell ref="C1:D1"/>
    <mergeCell ref="A3:D3"/>
    <mergeCell ref="A2:D2"/>
  </mergeCells>
  <phoneticPr fontId="33" type="noConversion"/>
  <pageMargins left="0.51181102362204722" right="0.51181102362204722" top="0.98425196850393704" bottom="0.98425196850393704" header="0.51181102362204722" footer="0.51181102362204722"/>
  <pageSetup paperSize="9" scale="82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3BFC0-7074-4DCB-9B88-0604BF7ABD19}">
  <sheetPr>
    <pageSetUpPr fitToPage="1"/>
  </sheetPr>
  <dimension ref="A1:C25"/>
  <sheetViews>
    <sheetView showGridLines="0" view="pageBreakPreview" zoomScale="115" zoomScaleNormal="85" zoomScaleSheetLayoutView="115" workbookViewId="0">
      <selection activeCell="B11" sqref="B11"/>
    </sheetView>
  </sheetViews>
  <sheetFormatPr defaultColWidth="7.625" defaultRowHeight="12.75" x14ac:dyDescent="0.2"/>
  <cols>
    <col min="1" max="1" width="12.25" style="45" customWidth="1"/>
    <col min="2" max="2" width="45.875" style="46" bestFit="1" customWidth="1"/>
    <col min="3" max="3" width="18.5" style="45" customWidth="1"/>
    <col min="4" max="253" width="7.625" style="45"/>
    <col min="254" max="254" width="0" style="45" hidden="1" customWidth="1"/>
    <col min="255" max="255" width="50.5" style="45" customWidth="1"/>
    <col min="256" max="256" width="17.875" style="45" customWidth="1"/>
    <col min="257" max="257" width="17.375" style="45" customWidth="1"/>
    <col min="258" max="509" width="7.625" style="45"/>
    <col min="510" max="510" width="0" style="45" hidden="1" customWidth="1"/>
    <col min="511" max="511" width="50.5" style="45" customWidth="1"/>
    <col min="512" max="512" width="17.875" style="45" customWidth="1"/>
    <col min="513" max="513" width="17.375" style="45" customWidth="1"/>
    <col min="514" max="765" width="7.625" style="45"/>
    <col min="766" max="766" width="0" style="45" hidden="1" customWidth="1"/>
    <col min="767" max="767" width="50.5" style="45" customWidth="1"/>
    <col min="768" max="768" width="17.875" style="45" customWidth="1"/>
    <col min="769" max="769" width="17.375" style="45" customWidth="1"/>
    <col min="770" max="1021" width="7.625" style="45"/>
    <col min="1022" max="1022" width="0" style="45" hidden="1" customWidth="1"/>
    <col min="1023" max="1023" width="50.5" style="45" customWidth="1"/>
    <col min="1024" max="1024" width="17.875" style="45" customWidth="1"/>
    <col min="1025" max="1025" width="17.375" style="45" customWidth="1"/>
    <col min="1026" max="1277" width="7.625" style="45"/>
    <col min="1278" max="1278" width="0" style="45" hidden="1" customWidth="1"/>
    <col min="1279" max="1279" width="50.5" style="45" customWidth="1"/>
    <col min="1280" max="1280" width="17.875" style="45" customWidth="1"/>
    <col min="1281" max="1281" width="17.375" style="45" customWidth="1"/>
    <col min="1282" max="1533" width="7.625" style="45"/>
    <col min="1534" max="1534" width="0" style="45" hidden="1" customWidth="1"/>
    <col min="1535" max="1535" width="50.5" style="45" customWidth="1"/>
    <col min="1536" max="1536" width="17.875" style="45" customWidth="1"/>
    <col min="1537" max="1537" width="17.375" style="45" customWidth="1"/>
    <col min="1538" max="1789" width="7.625" style="45"/>
    <col min="1790" max="1790" width="0" style="45" hidden="1" customWidth="1"/>
    <col min="1791" max="1791" width="50.5" style="45" customWidth="1"/>
    <col min="1792" max="1792" width="17.875" style="45" customWidth="1"/>
    <col min="1793" max="1793" width="17.375" style="45" customWidth="1"/>
    <col min="1794" max="2045" width="7.625" style="45"/>
    <col min="2046" max="2046" width="0" style="45" hidden="1" customWidth="1"/>
    <col min="2047" max="2047" width="50.5" style="45" customWidth="1"/>
    <col min="2048" max="2048" width="17.875" style="45" customWidth="1"/>
    <col min="2049" max="2049" width="17.375" style="45" customWidth="1"/>
    <col min="2050" max="2301" width="7.625" style="45"/>
    <col min="2302" max="2302" width="0" style="45" hidden="1" customWidth="1"/>
    <col min="2303" max="2303" width="50.5" style="45" customWidth="1"/>
    <col min="2304" max="2304" width="17.875" style="45" customWidth="1"/>
    <col min="2305" max="2305" width="17.375" style="45" customWidth="1"/>
    <col min="2306" max="2557" width="7.625" style="45"/>
    <col min="2558" max="2558" width="0" style="45" hidden="1" customWidth="1"/>
    <col min="2559" max="2559" width="50.5" style="45" customWidth="1"/>
    <col min="2560" max="2560" width="17.875" style="45" customWidth="1"/>
    <col min="2561" max="2561" width="17.375" style="45" customWidth="1"/>
    <col min="2562" max="2813" width="7.625" style="45"/>
    <col min="2814" max="2814" width="0" style="45" hidden="1" customWidth="1"/>
    <col min="2815" max="2815" width="50.5" style="45" customWidth="1"/>
    <col min="2816" max="2816" width="17.875" style="45" customWidth="1"/>
    <col min="2817" max="2817" width="17.375" style="45" customWidth="1"/>
    <col min="2818" max="3069" width="7.625" style="45"/>
    <col min="3070" max="3070" width="0" style="45" hidden="1" customWidth="1"/>
    <col min="3071" max="3071" width="50.5" style="45" customWidth="1"/>
    <col min="3072" max="3072" width="17.875" style="45" customWidth="1"/>
    <col min="3073" max="3073" width="17.375" style="45" customWidth="1"/>
    <col min="3074" max="3325" width="7.625" style="45"/>
    <col min="3326" max="3326" width="0" style="45" hidden="1" customWidth="1"/>
    <col min="3327" max="3327" width="50.5" style="45" customWidth="1"/>
    <col min="3328" max="3328" width="17.875" style="45" customWidth="1"/>
    <col min="3329" max="3329" width="17.375" style="45" customWidth="1"/>
    <col min="3330" max="3581" width="7.625" style="45"/>
    <col min="3582" max="3582" width="0" style="45" hidden="1" customWidth="1"/>
    <col min="3583" max="3583" width="50.5" style="45" customWidth="1"/>
    <col min="3584" max="3584" width="17.875" style="45" customWidth="1"/>
    <col min="3585" max="3585" width="17.375" style="45" customWidth="1"/>
    <col min="3586" max="3837" width="7.625" style="45"/>
    <col min="3838" max="3838" width="0" style="45" hidden="1" customWidth="1"/>
    <col min="3839" max="3839" width="50.5" style="45" customWidth="1"/>
    <col min="3840" max="3840" width="17.875" style="45" customWidth="1"/>
    <col min="3841" max="3841" width="17.375" style="45" customWidth="1"/>
    <col min="3842" max="4093" width="7.625" style="45"/>
    <col min="4094" max="4094" width="0" style="45" hidden="1" customWidth="1"/>
    <col min="4095" max="4095" width="50.5" style="45" customWidth="1"/>
    <col min="4096" max="4096" width="17.875" style="45" customWidth="1"/>
    <col min="4097" max="4097" width="17.375" style="45" customWidth="1"/>
    <col min="4098" max="4349" width="7.625" style="45"/>
    <col min="4350" max="4350" width="0" style="45" hidden="1" customWidth="1"/>
    <col min="4351" max="4351" width="50.5" style="45" customWidth="1"/>
    <col min="4352" max="4352" width="17.875" style="45" customWidth="1"/>
    <col min="4353" max="4353" width="17.375" style="45" customWidth="1"/>
    <col min="4354" max="4605" width="7.625" style="45"/>
    <col min="4606" max="4606" width="0" style="45" hidden="1" customWidth="1"/>
    <col min="4607" max="4607" width="50.5" style="45" customWidth="1"/>
    <col min="4608" max="4608" width="17.875" style="45" customWidth="1"/>
    <col min="4609" max="4609" width="17.375" style="45" customWidth="1"/>
    <col min="4610" max="4861" width="7.625" style="45"/>
    <col min="4862" max="4862" width="0" style="45" hidden="1" customWidth="1"/>
    <col min="4863" max="4863" width="50.5" style="45" customWidth="1"/>
    <col min="4864" max="4864" width="17.875" style="45" customWidth="1"/>
    <col min="4865" max="4865" width="17.375" style="45" customWidth="1"/>
    <col min="4866" max="5117" width="7.625" style="45"/>
    <col min="5118" max="5118" width="0" style="45" hidden="1" customWidth="1"/>
    <col min="5119" max="5119" width="50.5" style="45" customWidth="1"/>
    <col min="5120" max="5120" width="17.875" style="45" customWidth="1"/>
    <col min="5121" max="5121" width="17.375" style="45" customWidth="1"/>
    <col min="5122" max="5373" width="7.625" style="45"/>
    <col min="5374" max="5374" width="0" style="45" hidden="1" customWidth="1"/>
    <col min="5375" max="5375" width="50.5" style="45" customWidth="1"/>
    <col min="5376" max="5376" width="17.875" style="45" customWidth="1"/>
    <col min="5377" max="5377" width="17.375" style="45" customWidth="1"/>
    <col min="5378" max="5629" width="7.625" style="45"/>
    <col min="5630" max="5630" width="0" style="45" hidden="1" customWidth="1"/>
    <col min="5631" max="5631" width="50.5" style="45" customWidth="1"/>
    <col min="5632" max="5632" width="17.875" style="45" customWidth="1"/>
    <col min="5633" max="5633" width="17.375" style="45" customWidth="1"/>
    <col min="5634" max="5885" width="7.625" style="45"/>
    <col min="5886" max="5886" width="0" style="45" hidden="1" customWidth="1"/>
    <col min="5887" max="5887" width="50.5" style="45" customWidth="1"/>
    <col min="5888" max="5888" width="17.875" style="45" customWidth="1"/>
    <col min="5889" max="5889" width="17.375" style="45" customWidth="1"/>
    <col min="5890" max="6141" width="7.625" style="45"/>
    <col min="6142" max="6142" width="0" style="45" hidden="1" customWidth="1"/>
    <col min="6143" max="6143" width="50.5" style="45" customWidth="1"/>
    <col min="6144" max="6144" width="17.875" style="45" customWidth="1"/>
    <col min="6145" max="6145" width="17.375" style="45" customWidth="1"/>
    <col min="6146" max="6397" width="7.625" style="45"/>
    <col min="6398" max="6398" width="0" style="45" hidden="1" customWidth="1"/>
    <col min="6399" max="6399" width="50.5" style="45" customWidth="1"/>
    <col min="6400" max="6400" width="17.875" style="45" customWidth="1"/>
    <col min="6401" max="6401" width="17.375" style="45" customWidth="1"/>
    <col min="6402" max="6653" width="7.625" style="45"/>
    <col min="6654" max="6654" width="0" style="45" hidden="1" customWidth="1"/>
    <col min="6655" max="6655" width="50.5" style="45" customWidth="1"/>
    <col min="6656" max="6656" width="17.875" style="45" customWidth="1"/>
    <col min="6657" max="6657" width="17.375" style="45" customWidth="1"/>
    <col min="6658" max="6909" width="7.625" style="45"/>
    <col min="6910" max="6910" width="0" style="45" hidden="1" customWidth="1"/>
    <col min="6911" max="6911" width="50.5" style="45" customWidth="1"/>
    <col min="6912" max="6912" width="17.875" style="45" customWidth="1"/>
    <col min="6913" max="6913" width="17.375" style="45" customWidth="1"/>
    <col min="6914" max="7165" width="7.625" style="45"/>
    <col min="7166" max="7166" width="0" style="45" hidden="1" customWidth="1"/>
    <col min="7167" max="7167" width="50.5" style="45" customWidth="1"/>
    <col min="7168" max="7168" width="17.875" style="45" customWidth="1"/>
    <col min="7169" max="7169" width="17.375" style="45" customWidth="1"/>
    <col min="7170" max="7421" width="7.625" style="45"/>
    <col min="7422" max="7422" width="0" style="45" hidden="1" customWidth="1"/>
    <col min="7423" max="7423" width="50.5" style="45" customWidth="1"/>
    <col min="7424" max="7424" width="17.875" style="45" customWidth="1"/>
    <col min="7425" max="7425" width="17.375" style="45" customWidth="1"/>
    <col min="7426" max="7677" width="7.625" style="45"/>
    <col min="7678" max="7678" width="0" style="45" hidden="1" customWidth="1"/>
    <col min="7679" max="7679" width="50.5" style="45" customWidth="1"/>
    <col min="7680" max="7680" width="17.875" style="45" customWidth="1"/>
    <col min="7681" max="7681" width="17.375" style="45" customWidth="1"/>
    <col min="7682" max="7933" width="7.625" style="45"/>
    <col min="7934" max="7934" width="0" style="45" hidden="1" customWidth="1"/>
    <col min="7935" max="7935" width="50.5" style="45" customWidth="1"/>
    <col min="7936" max="7936" width="17.875" style="45" customWidth="1"/>
    <col min="7937" max="7937" width="17.375" style="45" customWidth="1"/>
    <col min="7938" max="8189" width="7.625" style="45"/>
    <col min="8190" max="8190" width="0" style="45" hidden="1" customWidth="1"/>
    <col min="8191" max="8191" width="50.5" style="45" customWidth="1"/>
    <col min="8192" max="8192" width="17.875" style="45" customWidth="1"/>
    <col min="8193" max="8193" width="17.375" style="45" customWidth="1"/>
    <col min="8194" max="8445" width="7.625" style="45"/>
    <col min="8446" max="8446" width="0" style="45" hidden="1" customWidth="1"/>
    <col min="8447" max="8447" width="50.5" style="45" customWidth="1"/>
    <col min="8448" max="8448" width="17.875" style="45" customWidth="1"/>
    <col min="8449" max="8449" width="17.375" style="45" customWidth="1"/>
    <col min="8450" max="8701" width="7.625" style="45"/>
    <col min="8702" max="8702" width="0" style="45" hidden="1" customWidth="1"/>
    <col min="8703" max="8703" width="50.5" style="45" customWidth="1"/>
    <col min="8704" max="8704" width="17.875" style="45" customWidth="1"/>
    <col min="8705" max="8705" width="17.375" style="45" customWidth="1"/>
    <col min="8706" max="8957" width="7.625" style="45"/>
    <col min="8958" max="8958" width="0" style="45" hidden="1" customWidth="1"/>
    <col min="8959" max="8959" width="50.5" style="45" customWidth="1"/>
    <col min="8960" max="8960" width="17.875" style="45" customWidth="1"/>
    <col min="8961" max="8961" width="17.375" style="45" customWidth="1"/>
    <col min="8962" max="9213" width="7.625" style="45"/>
    <col min="9214" max="9214" width="0" style="45" hidden="1" customWidth="1"/>
    <col min="9215" max="9215" width="50.5" style="45" customWidth="1"/>
    <col min="9216" max="9216" width="17.875" style="45" customWidth="1"/>
    <col min="9217" max="9217" width="17.375" style="45" customWidth="1"/>
    <col min="9218" max="9469" width="7.625" style="45"/>
    <col min="9470" max="9470" width="0" style="45" hidden="1" customWidth="1"/>
    <col min="9471" max="9471" width="50.5" style="45" customWidth="1"/>
    <col min="9472" max="9472" width="17.875" style="45" customWidth="1"/>
    <col min="9473" max="9473" width="17.375" style="45" customWidth="1"/>
    <col min="9474" max="9725" width="7.625" style="45"/>
    <col min="9726" max="9726" width="0" style="45" hidden="1" customWidth="1"/>
    <col min="9727" max="9727" width="50.5" style="45" customWidth="1"/>
    <col min="9728" max="9728" width="17.875" style="45" customWidth="1"/>
    <col min="9729" max="9729" width="17.375" style="45" customWidth="1"/>
    <col min="9730" max="9981" width="7.625" style="45"/>
    <col min="9982" max="9982" width="0" style="45" hidden="1" customWidth="1"/>
    <col min="9983" max="9983" width="50.5" style="45" customWidth="1"/>
    <col min="9984" max="9984" width="17.875" style="45" customWidth="1"/>
    <col min="9985" max="9985" width="17.375" style="45" customWidth="1"/>
    <col min="9986" max="10237" width="7.625" style="45"/>
    <col min="10238" max="10238" width="0" style="45" hidden="1" customWidth="1"/>
    <col min="10239" max="10239" width="50.5" style="45" customWidth="1"/>
    <col min="10240" max="10240" width="17.875" style="45" customWidth="1"/>
    <col min="10241" max="10241" width="17.375" style="45" customWidth="1"/>
    <col min="10242" max="10493" width="7.625" style="45"/>
    <col min="10494" max="10494" width="0" style="45" hidden="1" customWidth="1"/>
    <col min="10495" max="10495" width="50.5" style="45" customWidth="1"/>
    <col min="10496" max="10496" width="17.875" style="45" customWidth="1"/>
    <col min="10497" max="10497" width="17.375" style="45" customWidth="1"/>
    <col min="10498" max="10749" width="7.625" style="45"/>
    <col min="10750" max="10750" width="0" style="45" hidden="1" customWidth="1"/>
    <col min="10751" max="10751" width="50.5" style="45" customWidth="1"/>
    <col min="10752" max="10752" width="17.875" style="45" customWidth="1"/>
    <col min="10753" max="10753" width="17.375" style="45" customWidth="1"/>
    <col min="10754" max="11005" width="7.625" style="45"/>
    <col min="11006" max="11006" width="0" style="45" hidden="1" customWidth="1"/>
    <col min="11007" max="11007" width="50.5" style="45" customWidth="1"/>
    <col min="11008" max="11008" width="17.875" style="45" customWidth="1"/>
    <col min="11009" max="11009" width="17.375" style="45" customWidth="1"/>
    <col min="11010" max="11261" width="7.625" style="45"/>
    <col min="11262" max="11262" width="0" style="45" hidden="1" customWidth="1"/>
    <col min="11263" max="11263" width="50.5" style="45" customWidth="1"/>
    <col min="11264" max="11264" width="17.875" style="45" customWidth="1"/>
    <col min="11265" max="11265" width="17.375" style="45" customWidth="1"/>
    <col min="11266" max="11517" width="7.625" style="45"/>
    <col min="11518" max="11518" width="0" style="45" hidden="1" customWidth="1"/>
    <col min="11519" max="11519" width="50.5" style="45" customWidth="1"/>
    <col min="11520" max="11520" width="17.875" style="45" customWidth="1"/>
    <col min="11521" max="11521" width="17.375" style="45" customWidth="1"/>
    <col min="11522" max="11773" width="7.625" style="45"/>
    <col min="11774" max="11774" width="0" style="45" hidden="1" customWidth="1"/>
    <col min="11775" max="11775" width="50.5" style="45" customWidth="1"/>
    <col min="11776" max="11776" width="17.875" style="45" customWidth="1"/>
    <col min="11777" max="11777" width="17.375" style="45" customWidth="1"/>
    <col min="11778" max="12029" width="7.625" style="45"/>
    <col min="12030" max="12030" width="0" style="45" hidden="1" customWidth="1"/>
    <col min="12031" max="12031" width="50.5" style="45" customWidth="1"/>
    <col min="12032" max="12032" width="17.875" style="45" customWidth="1"/>
    <col min="12033" max="12033" width="17.375" style="45" customWidth="1"/>
    <col min="12034" max="12285" width="7.625" style="45"/>
    <col min="12286" max="12286" width="0" style="45" hidden="1" customWidth="1"/>
    <col min="12287" max="12287" width="50.5" style="45" customWidth="1"/>
    <col min="12288" max="12288" width="17.875" style="45" customWidth="1"/>
    <col min="12289" max="12289" width="17.375" style="45" customWidth="1"/>
    <col min="12290" max="12541" width="7.625" style="45"/>
    <col min="12542" max="12542" width="0" style="45" hidden="1" customWidth="1"/>
    <col min="12543" max="12543" width="50.5" style="45" customWidth="1"/>
    <col min="12544" max="12544" width="17.875" style="45" customWidth="1"/>
    <col min="12545" max="12545" width="17.375" style="45" customWidth="1"/>
    <col min="12546" max="12797" width="7.625" style="45"/>
    <col min="12798" max="12798" width="0" style="45" hidden="1" customWidth="1"/>
    <col min="12799" max="12799" width="50.5" style="45" customWidth="1"/>
    <col min="12800" max="12800" width="17.875" style="45" customWidth="1"/>
    <col min="12801" max="12801" width="17.375" style="45" customWidth="1"/>
    <col min="12802" max="13053" width="7.625" style="45"/>
    <col min="13054" max="13054" width="0" style="45" hidden="1" customWidth="1"/>
    <col min="13055" max="13055" width="50.5" style="45" customWidth="1"/>
    <col min="13056" max="13056" width="17.875" style="45" customWidth="1"/>
    <col min="13057" max="13057" width="17.375" style="45" customWidth="1"/>
    <col min="13058" max="13309" width="7.625" style="45"/>
    <col min="13310" max="13310" width="0" style="45" hidden="1" customWidth="1"/>
    <col min="13311" max="13311" width="50.5" style="45" customWidth="1"/>
    <col min="13312" max="13312" width="17.875" style="45" customWidth="1"/>
    <col min="13313" max="13313" width="17.375" style="45" customWidth="1"/>
    <col min="13314" max="13565" width="7.625" style="45"/>
    <col min="13566" max="13566" width="0" style="45" hidden="1" customWidth="1"/>
    <col min="13567" max="13567" width="50.5" style="45" customWidth="1"/>
    <col min="13568" max="13568" width="17.875" style="45" customWidth="1"/>
    <col min="13569" max="13569" width="17.375" style="45" customWidth="1"/>
    <col min="13570" max="13821" width="7.625" style="45"/>
    <col min="13822" max="13822" width="0" style="45" hidden="1" customWidth="1"/>
    <col min="13823" max="13823" width="50.5" style="45" customWidth="1"/>
    <col min="13824" max="13824" width="17.875" style="45" customWidth="1"/>
    <col min="13825" max="13825" width="17.375" style="45" customWidth="1"/>
    <col min="13826" max="14077" width="7.625" style="45"/>
    <col min="14078" max="14078" width="0" style="45" hidden="1" customWidth="1"/>
    <col min="14079" max="14079" width="50.5" style="45" customWidth="1"/>
    <col min="14080" max="14080" width="17.875" style="45" customWidth="1"/>
    <col min="14081" max="14081" width="17.375" style="45" customWidth="1"/>
    <col min="14082" max="14333" width="7.625" style="45"/>
    <col min="14334" max="14334" width="0" style="45" hidden="1" customWidth="1"/>
    <col min="14335" max="14335" width="50.5" style="45" customWidth="1"/>
    <col min="14336" max="14336" width="17.875" style="45" customWidth="1"/>
    <col min="14337" max="14337" width="17.375" style="45" customWidth="1"/>
    <col min="14338" max="14589" width="7.625" style="45"/>
    <col min="14590" max="14590" width="0" style="45" hidden="1" customWidth="1"/>
    <col min="14591" max="14591" width="50.5" style="45" customWidth="1"/>
    <col min="14592" max="14592" width="17.875" style="45" customWidth="1"/>
    <col min="14593" max="14593" width="17.375" style="45" customWidth="1"/>
    <col min="14594" max="14845" width="7.625" style="45"/>
    <col min="14846" max="14846" width="0" style="45" hidden="1" customWidth="1"/>
    <col min="14847" max="14847" width="50.5" style="45" customWidth="1"/>
    <col min="14848" max="14848" width="17.875" style="45" customWidth="1"/>
    <col min="14849" max="14849" width="17.375" style="45" customWidth="1"/>
    <col min="14850" max="15101" width="7.625" style="45"/>
    <col min="15102" max="15102" width="0" style="45" hidden="1" customWidth="1"/>
    <col min="15103" max="15103" width="50.5" style="45" customWidth="1"/>
    <col min="15104" max="15104" width="17.875" style="45" customWidth="1"/>
    <col min="15105" max="15105" width="17.375" style="45" customWidth="1"/>
    <col min="15106" max="15357" width="7.625" style="45"/>
    <col min="15358" max="15358" width="0" style="45" hidden="1" customWidth="1"/>
    <col min="15359" max="15359" width="50.5" style="45" customWidth="1"/>
    <col min="15360" max="15360" width="17.875" style="45" customWidth="1"/>
    <col min="15361" max="15361" width="17.375" style="45" customWidth="1"/>
    <col min="15362" max="15613" width="7.625" style="45"/>
    <col min="15614" max="15614" width="0" style="45" hidden="1" customWidth="1"/>
    <col min="15615" max="15615" width="50.5" style="45" customWidth="1"/>
    <col min="15616" max="15616" width="17.875" style="45" customWidth="1"/>
    <col min="15617" max="15617" width="17.375" style="45" customWidth="1"/>
    <col min="15618" max="15869" width="7.625" style="45"/>
    <col min="15870" max="15870" width="0" style="45" hidden="1" customWidth="1"/>
    <col min="15871" max="15871" width="50.5" style="45" customWidth="1"/>
    <col min="15872" max="15872" width="17.875" style="45" customWidth="1"/>
    <col min="15873" max="15873" width="17.375" style="45" customWidth="1"/>
    <col min="15874" max="16125" width="7.625" style="45"/>
    <col min="16126" max="16126" width="0" style="45" hidden="1" customWidth="1"/>
    <col min="16127" max="16127" width="50.5" style="45" customWidth="1"/>
    <col min="16128" max="16128" width="17.875" style="45" customWidth="1"/>
    <col min="16129" max="16129" width="17.375" style="45" customWidth="1"/>
    <col min="16130" max="16384" width="7.625" style="45"/>
  </cols>
  <sheetData>
    <row r="1" spans="1:3" ht="57.75" customHeight="1" x14ac:dyDescent="0.2">
      <c r="A1" s="71"/>
      <c r="B1" s="70"/>
      <c r="C1" s="69"/>
    </row>
    <row r="2" spans="1:3" ht="26.25" customHeight="1" x14ac:dyDescent="0.2">
      <c r="A2" s="281" t="s">
        <v>1608</v>
      </c>
      <c r="B2" s="282"/>
      <c r="C2" s="283"/>
    </row>
    <row r="3" spans="1:3" ht="44.25" customHeight="1" x14ac:dyDescent="0.2">
      <c r="A3" s="284" t="s">
        <v>1607</v>
      </c>
      <c r="B3" s="285"/>
      <c r="C3" s="286"/>
    </row>
    <row r="4" spans="1:3" x14ac:dyDescent="0.2">
      <c r="A4" s="68" t="s">
        <v>1606</v>
      </c>
      <c r="B4" s="51"/>
      <c r="C4" s="50"/>
    </row>
    <row r="5" spans="1:3" s="46" customFormat="1" x14ac:dyDescent="0.2">
      <c r="A5" s="67" t="s">
        <v>1570</v>
      </c>
      <c r="B5" s="66" t="s">
        <v>11</v>
      </c>
      <c r="C5" s="65" t="s">
        <v>1605</v>
      </c>
    </row>
    <row r="6" spans="1:3" x14ac:dyDescent="0.2">
      <c r="A6" s="56">
        <v>1</v>
      </c>
      <c r="B6" s="62" t="s">
        <v>1604</v>
      </c>
      <c r="C6" s="61">
        <v>0.04</v>
      </c>
    </row>
    <row r="7" spans="1:3" x14ac:dyDescent="0.2">
      <c r="A7" s="52"/>
      <c r="B7" s="51"/>
      <c r="C7" s="63"/>
    </row>
    <row r="8" spans="1:3" x14ac:dyDescent="0.2">
      <c r="A8" s="56">
        <v>2</v>
      </c>
      <c r="B8" s="62" t="s">
        <v>1603</v>
      </c>
      <c r="C8" s="61">
        <f>SUM(C9:C11)</f>
        <v>6.1499999999999999E-2</v>
      </c>
    </row>
    <row r="9" spans="1:3" x14ac:dyDescent="0.2">
      <c r="A9" s="64" t="s">
        <v>1602</v>
      </c>
      <c r="B9" s="51" t="s">
        <v>1601</v>
      </c>
      <c r="C9" s="63">
        <v>2.5000000000000001E-2</v>
      </c>
    </row>
    <row r="10" spans="1:3" x14ac:dyDescent="0.2">
      <c r="A10" s="64" t="s">
        <v>1600</v>
      </c>
      <c r="B10" s="51" t="s">
        <v>1599</v>
      </c>
      <c r="C10" s="63">
        <v>6.4999999999999997E-3</v>
      </c>
    </row>
    <row r="11" spans="1:3" x14ac:dyDescent="0.2">
      <c r="A11" s="64" t="s">
        <v>1598</v>
      </c>
      <c r="B11" s="51" t="s">
        <v>1597</v>
      </c>
      <c r="C11" s="63">
        <v>0.03</v>
      </c>
    </row>
    <row r="12" spans="1:3" x14ac:dyDescent="0.2">
      <c r="A12" s="64"/>
      <c r="B12" s="51"/>
      <c r="C12" s="63"/>
    </row>
    <row r="13" spans="1:3" x14ac:dyDescent="0.2">
      <c r="A13" s="56">
        <v>3</v>
      </c>
      <c r="B13" s="62" t="s">
        <v>1596</v>
      </c>
      <c r="C13" s="61">
        <v>9.7000000000000003E-3</v>
      </c>
    </row>
    <row r="14" spans="1:3" x14ac:dyDescent="0.2">
      <c r="A14" s="52"/>
      <c r="B14" s="51"/>
      <c r="C14" s="63"/>
    </row>
    <row r="15" spans="1:3" x14ac:dyDescent="0.2">
      <c r="A15" s="56">
        <v>4</v>
      </c>
      <c r="B15" s="62" t="s">
        <v>1595</v>
      </c>
      <c r="C15" s="61">
        <v>8.0000000000000002E-3</v>
      </c>
    </row>
    <row r="16" spans="1:3" x14ac:dyDescent="0.2">
      <c r="A16" s="52"/>
      <c r="B16" s="51"/>
      <c r="C16" s="63"/>
    </row>
    <row r="17" spans="1:3" x14ac:dyDescent="0.2">
      <c r="A17" s="56">
        <v>5</v>
      </c>
      <c r="B17" s="62" t="s">
        <v>1594</v>
      </c>
      <c r="C17" s="61">
        <v>5.8999999999999999E-3</v>
      </c>
    </row>
    <row r="18" spans="1:3" x14ac:dyDescent="0.2">
      <c r="A18" s="52"/>
      <c r="B18" s="51"/>
      <c r="C18" s="63"/>
    </row>
    <row r="19" spans="1:3" x14ac:dyDescent="0.2">
      <c r="A19" s="56">
        <v>6</v>
      </c>
      <c r="B19" s="62" t="s">
        <v>1593</v>
      </c>
      <c r="C19" s="61">
        <v>6.1600000000000002E-2</v>
      </c>
    </row>
    <row r="20" spans="1:3" x14ac:dyDescent="0.2">
      <c r="A20" s="52"/>
      <c r="B20" s="51"/>
      <c r="C20" s="60"/>
    </row>
    <row r="21" spans="1:3" ht="19.5" customHeight="1" x14ac:dyDescent="0.2">
      <c r="A21" s="59"/>
      <c r="B21" s="58" t="s">
        <v>1592</v>
      </c>
      <c r="C21" s="57">
        <f>TRUNC((((1+C6+C13+C15)*(1+C17)*(1+C19))/(1-C8))-1,4)</f>
        <v>0.2034</v>
      </c>
    </row>
    <row r="22" spans="1:3" x14ac:dyDescent="0.2">
      <c r="A22" s="56" t="s">
        <v>1591</v>
      </c>
      <c r="B22" s="51"/>
      <c r="C22" s="55"/>
    </row>
    <row r="23" spans="1:3" ht="15" x14ac:dyDescent="0.25">
      <c r="A23" s="54" t="s">
        <v>1590</v>
      </c>
      <c r="B23" s="51"/>
      <c r="C23" s="53"/>
    </row>
    <row r="24" spans="1:3" x14ac:dyDescent="0.2">
      <c r="A24" s="52" t="s">
        <v>1589</v>
      </c>
      <c r="B24" s="51" t="s">
        <v>1588</v>
      </c>
      <c r="C24" s="53"/>
    </row>
    <row r="25" spans="1:3" x14ac:dyDescent="0.2">
      <c r="A25" s="49"/>
      <c r="B25" s="48"/>
      <c r="C25" s="47"/>
    </row>
  </sheetData>
  <mergeCells count="2">
    <mergeCell ref="A2:C2"/>
    <mergeCell ref="A3:C3"/>
  </mergeCells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0BDAA-A17C-473E-9DFB-FE7696F25F43}">
  <sheetPr>
    <pageSetUpPr fitToPage="1"/>
  </sheetPr>
  <dimension ref="A1:BI69"/>
  <sheetViews>
    <sheetView showGridLines="0" view="pageBreakPreview" topLeftCell="A4" zoomScaleNormal="100" zoomScaleSheetLayoutView="100" workbookViewId="0">
      <selection activeCell="A5" sqref="A5:N5"/>
    </sheetView>
  </sheetViews>
  <sheetFormatPr defaultRowHeight="12.75" x14ac:dyDescent="0.2"/>
  <cols>
    <col min="1" max="1" width="9" style="154"/>
    <col min="2" max="2" width="30.125" style="154" customWidth="1"/>
    <col min="3" max="3" width="16.875" style="154" customWidth="1"/>
    <col min="4" max="4" width="8" style="154" customWidth="1"/>
    <col min="5" max="5" width="9.625" style="154" customWidth="1"/>
    <col min="6" max="6" width="9" style="154"/>
    <col min="7" max="7" width="4.375" style="154" customWidth="1"/>
    <col min="8" max="8" width="15.375" style="154" customWidth="1"/>
    <col min="9" max="9" width="9" style="154"/>
    <col min="10" max="13" width="2.5" style="154" customWidth="1"/>
    <col min="14" max="14" width="2.75" style="154" customWidth="1"/>
    <col min="15" max="255" width="9" style="154"/>
    <col min="256" max="256" width="30.125" style="154" customWidth="1"/>
    <col min="257" max="257" width="16.875" style="154" customWidth="1"/>
    <col min="258" max="258" width="8" style="154" customWidth="1"/>
    <col min="259" max="259" width="9.625" style="154" customWidth="1"/>
    <col min="260" max="260" width="9" style="154"/>
    <col min="261" max="261" width="4.375" style="154" customWidth="1"/>
    <col min="262" max="262" width="15.375" style="154" customWidth="1"/>
    <col min="263" max="267" width="9" style="154"/>
    <col min="268" max="268" width="2.75" style="154" customWidth="1"/>
    <col min="269" max="270" width="0" style="154" hidden="1" customWidth="1"/>
    <col min="271" max="511" width="9" style="154"/>
    <col min="512" max="512" width="30.125" style="154" customWidth="1"/>
    <col min="513" max="513" width="16.875" style="154" customWidth="1"/>
    <col min="514" max="514" width="8" style="154" customWidth="1"/>
    <col min="515" max="515" width="9.625" style="154" customWidth="1"/>
    <col min="516" max="516" width="9" style="154"/>
    <col min="517" max="517" width="4.375" style="154" customWidth="1"/>
    <col min="518" max="518" width="15.375" style="154" customWidth="1"/>
    <col min="519" max="523" width="9" style="154"/>
    <col min="524" max="524" width="2.75" style="154" customWidth="1"/>
    <col min="525" max="526" width="0" style="154" hidden="1" customWidth="1"/>
    <col min="527" max="767" width="9" style="154"/>
    <col min="768" max="768" width="30.125" style="154" customWidth="1"/>
    <col min="769" max="769" width="16.875" style="154" customWidth="1"/>
    <col min="770" max="770" width="8" style="154" customWidth="1"/>
    <col min="771" max="771" width="9.625" style="154" customWidth="1"/>
    <col min="772" max="772" width="9" style="154"/>
    <col min="773" max="773" width="4.375" style="154" customWidth="1"/>
    <col min="774" max="774" width="15.375" style="154" customWidth="1"/>
    <col min="775" max="779" width="9" style="154"/>
    <col min="780" max="780" width="2.75" style="154" customWidth="1"/>
    <col min="781" max="782" width="0" style="154" hidden="1" customWidth="1"/>
    <col min="783" max="1023" width="9" style="154"/>
    <col min="1024" max="1024" width="30.125" style="154" customWidth="1"/>
    <col min="1025" max="1025" width="16.875" style="154" customWidth="1"/>
    <col min="1026" max="1026" width="8" style="154" customWidth="1"/>
    <col min="1027" max="1027" width="9.625" style="154" customWidth="1"/>
    <col min="1028" max="1028" width="9" style="154"/>
    <col min="1029" max="1029" width="4.375" style="154" customWidth="1"/>
    <col min="1030" max="1030" width="15.375" style="154" customWidth="1"/>
    <col min="1031" max="1035" width="9" style="154"/>
    <col min="1036" max="1036" width="2.75" style="154" customWidth="1"/>
    <col min="1037" max="1038" width="0" style="154" hidden="1" customWidth="1"/>
    <col min="1039" max="1279" width="9" style="154"/>
    <col min="1280" max="1280" width="30.125" style="154" customWidth="1"/>
    <col min="1281" max="1281" width="16.875" style="154" customWidth="1"/>
    <col min="1282" max="1282" width="8" style="154" customWidth="1"/>
    <col min="1283" max="1283" width="9.625" style="154" customWidth="1"/>
    <col min="1284" max="1284" width="9" style="154"/>
    <col min="1285" max="1285" width="4.375" style="154" customWidth="1"/>
    <col min="1286" max="1286" width="15.375" style="154" customWidth="1"/>
    <col min="1287" max="1291" width="9" style="154"/>
    <col min="1292" max="1292" width="2.75" style="154" customWidth="1"/>
    <col min="1293" max="1294" width="0" style="154" hidden="1" customWidth="1"/>
    <col min="1295" max="1535" width="9" style="154"/>
    <col min="1536" max="1536" width="30.125" style="154" customWidth="1"/>
    <col min="1537" max="1537" width="16.875" style="154" customWidth="1"/>
    <col min="1538" max="1538" width="8" style="154" customWidth="1"/>
    <col min="1539" max="1539" width="9.625" style="154" customWidth="1"/>
    <col min="1540" max="1540" width="9" style="154"/>
    <col min="1541" max="1541" width="4.375" style="154" customWidth="1"/>
    <col min="1542" max="1542" width="15.375" style="154" customWidth="1"/>
    <col min="1543" max="1547" width="9" style="154"/>
    <col min="1548" max="1548" width="2.75" style="154" customWidth="1"/>
    <col min="1549" max="1550" width="0" style="154" hidden="1" customWidth="1"/>
    <col min="1551" max="1791" width="9" style="154"/>
    <col min="1792" max="1792" width="30.125" style="154" customWidth="1"/>
    <col min="1793" max="1793" width="16.875" style="154" customWidth="1"/>
    <col min="1794" max="1794" width="8" style="154" customWidth="1"/>
    <col min="1795" max="1795" width="9.625" style="154" customWidth="1"/>
    <col min="1796" max="1796" width="9" style="154"/>
    <col min="1797" max="1797" width="4.375" style="154" customWidth="1"/>
    <col min="1798" max="1798" width="15.375" style="154" customWidth="1"/>
    <col min="1799" max="1803" width="9" style="154"/>
    <col min="1804" max="1804" width="2.75" style="154" customWidth="1"/>
    <col min="1805" max="1806" width="0" style="154" hidden="1" customWidth="1"/>
    <col min="1807" max="2047" width="9" style="154"/>
    <col min="2048" max="2048" width="30.125" style="154" customWidth="1"/>
    <col min="2049" max="2049" width="16.875" style="154" customWidth="1"/>
    <col min="2050" max="2050" width="8" style="154" customWidth="1"/>
    <col min="2051" max="2051" width="9.625" style="154" customWidth="1"/>
    <col min="2052" max="2052" width="9" style="154"/>
    <col min="2053" max="2053" width="4.375" style="154" customWidth="1"/>
    <col min="2054" max="2054" width="15.375" style="154" customWidth="1"/>
    <col min="2055" max="2059" width="9" style="154"/>
    <col min="2060" max="2060" width="2.75" style="154" customWidth="1"/>
    <col min="2061" max="2062" width="0" style="154" hidden="1" customWidth="1"/>
    <col min="2063" max="2303" width="9" style="154"/>
    <col min="2304" max="2304" width="30.125" style="154" customWidth="1"/>
    <col min="2305" max="2305" width="16.875" style="154" customWidth="1"/>
    <col min="2306" max="2306" width="8" style="154" customWidth="1"/>
    <col min="2307" max="2307" width="9.625" style="154" customWidth="1"/>
    <col min="2308" max="2308" width="9" style="154"/>
    <col min="2309" max="2309" width="4.375" style="154" customWidth="1"/>
    <col min="2310" max="2310" width="15.375" style="154" customWidth="1"/>
    <col min="2311" max="2315" width="9" style="154"/>
    <col min="2316" max="2316" width="2.75" style="154" customWidth="1"/>
    <col min="2317" max="2318" width="0" style="154" hidden="1" customWidth="1"/>
    <col min="2319" max="2559" width="9" style="154"/>
    <col min="2560" max="2560" width="30.125" style="154" customWidth="1"/>
    <col min="2561" max="2561" width="16.875" style="154" customWidth="1"/>
    <col min="2562" max="2562" width="8" style="154" customWidth="1"/>
    <col min="2563" max="2563" width="9.625" style="154" customWidth="1"/>
    <col min="2564" max="2564" width="9" style="154"/>
    <col min="2565" max="2565" width="4.375" style="154" customWidth="1"/>
    <col min="2566" max="2566" width="15.375" style="154" customWidth="1"/>
    <col min="2567" max="2571" width="9" style="154"/>
    <col min="2572" max="2572" width="2.75" style="154" customWidth="1"/>
    <col min="2573" max="2574" width="0" style="154" hidden="1" customWidth="1"/>
    <col min="2575" max="2815" width="9" style="154"/>
    <col min="2816" max="2816" width="30.125" style="154" customWidth="1"/>
    <col min="2817" max="2817" width="16.875" style="154" customWidth="1"/>
    <col min="2818" max="2818" width="8" style="154" customWidth="1"/>
    <col min="2819" max="2819" width="9.625" style="154" customWidth="1"/>
    <col min="2820" max="2820" width="9" style="154"/>
    <col min="2821" max="2821" width="4.375" style="154" customWidth="1"/>
    <col min="2822" max="2822" width="15.375" style="154" customWidth="1"/>
    <col min="2823" max="2827" width="9" style="154"/>
    <col min="2828" max="2828" width="2.75" style="154" customWidth="1"/>
    <col min="2829" max="2830" width="0" style="154" hidden="1" customWidth="1"/>
    <col min="2831" max="3071" width="9" style="154"/>
    <col min="3072" max="3072" width="30.125" style="154" customWidth="1"/>
    <col min="3073" max="3073" width="16.875" style="154" customWidth="1"/>
    <col min="3074" max="3074" width="8" style="154" customWidth="1"/>
    <col min="3075" max="3075" width="9.625" style="154" customWidth="1"/>
    <col min="3076" max="3076" width="9" style="154"/>
    <col min="3077" max="3077" width="4.375" style="154" customWidth="1"/>
    <col min="3078" max="3078" width="15.375" style="154" customWidth="1"/>
    <col min="3079" max="3083" width="9" style="154"/>
    <col min="3084" max="3084" width="2.75" style="154" customWidth="1"/>
    <col min="3085" max="3086" width="0" style="154" hidden="1" customWidth="1"/>
    <col min="3087" max="3327" width="9" style="154"/>
    <col min="3328" max="3328" width="30.125" style="154" customWidth="1"/>
    <col min="3329" max="3329" width="16.875" style="154" customWidth="1"/>
    <col min="3330" max="3330" width="8" style="154" customWidth="1"/>
    <col min="3331" max="3331" width="9.625" style="154" customWidth="1"/>
    <col min="3332" max="3332" width="9" style="154"/>
    <col min="3333" max="3333" width="4.375" style="154" customWidth="1"/>
    <col min="3334" max="3334" width="15.375" style="154" customWidth="1"/>
    <col min="3335" max="3339" width="9" style="154"/>
    <col min="3340" max="3340" width="2.75" style="154" customWidth="1"/>
    <col min="3341" max="3342" width="0" style="154" hidden="1" customWidth="1"/>
    <col min="3343" max="3583" width="9" style="154"/>
    <col min="3584" max="3584" width="30.125" style="154" customWidth="1"/>
    <col min="3585" max="3585" width="16.875" style="154" customWidth="1"/>
    <col min="3586" max="3586" width="8" style="154" customWidth="1"/>
    <col min="3587" max="3587" width="9.625" style="154" customWidth="1"/>
    <col min="3588" max="3588" width="9" style="154"/>
    <col min="3589" max="3589" width="4.375" style="154" customWidth="1"/>
    <col min="3590" max="3590" width="15.375" style="154" customWidth="1"/>
    <col min="3591" max="3595" width="9" style="154"/>
    <col min="3596" max="3596" width="2.75" style="154" customWidth="1"/>
    <col min="3597" max="3598" width="0" style="154" hidden="1" customWidth="1"/>
    <col min="3599" max="3839" width="9" style="154"/>
    <col min="3840" max="3840" width="30.125" style="154" customWidth="1"/>
    <col min="3841" max="3841" width="16.875" style="154" customWidth="1"/>
    <col min="3842" max="3842" width="8" style="154" customWidth="1"/>
    <col min="3843" max="3843" width="9.625" style="154" customWidth="1"/>
    <col min="3844" max="3844" width="9" style="154"/>
    <col min="3845" max="3845" width="4.375" style="154" customWidth="1"/>
    <col min="3846" max="3846" width="15.375" style="154" customWidth="1"/>
    <col min="3847" max="3851" width="9" style="154"/>
    <col min="3852" max="3852" width="2.75" style="154" customWidth="1"/>
    <col min="3853" max="3854" width="0" style="154" hidden="1" customWidth="1"/>
    <col min="3855" max="4095" width="9" style="154"/>
    <col min="4096" max="4096" width="30.125" style="154" customWidth="1"/>
    <col min="4097" max="4097" width="16.875" style="154" customWidth="1"/>
    <col min="4098" max="4098" width="8" style="154" customWidth="1"/>
    <col min="4099" max="4099" width="9.625" style="154" customWidth="1"/>
    <col min="4100" max="4100" width="9" style="154"/>
    <col min="4101" max="4101" width="4.375" style="154" customWidth="1"/>
    <col min="4102" max="4102" width="15.375" style="154" customWidth="1"/>
    <col min="4103" max="4107" width="9" style="154"/>
    <col min="4108" max="4108" width="2.75" style="154" customWidth="1"/>
    <col min="4109" max="4110" width="0" style="154" hidden="1" customWidth="1"/>
    <col min="4111" max="4351" width="9" style="154"/>
    <col min="4352" max="4352" width="30.125" style="154" customWidth="1"/>
    <col min="4353" max="4353" width="16.875" style="154" customWidth="1"/>
    <col min="4354" max="4354" width="8" style="154" customWidth="1"/>
    <col min="4355" max="4355" width="9.625" style="154" customWidth="1"/>
    <col min="4356" max="4356" width="9" style="154"/>
    <col min="4357" max="4357" width="4.375" style="154" customWidth="1"/>
    <col min="4358" max="4358" width="15.375" style="154" customWidth="1"/>
    <col min="4359" max="4363" width="9" style="154"/>
    <col min="4364" max="4364" width="2.75" style="154" customWidth="1"/>
    <col min="4365" max="4366" width="0" style="154" hidden="1" customWidth="1"/>
    <col min="4367" max="4607" width="9" style="154"/>
    <col min="4608" max="4608" width="30.125" style="154" customWidth="1"/>
    <col min="4609" max="4609" width="16.875" style="154" customWidth="1"/>
    <col min="4610" max="4610" width="8" style="154" customWidth="1"/>
    <col min="4611" max="4611" width="9.625" style="154" customWidth="1"/>
    <col min="4612" max="4612" width="9" style="154"/>
    <col min="4613" max="4613" width="4.375" style="154" customWidth="1"/>
    <col min="4614" max="4614" width="15.375" style="154" customWidth="1"/>
    <col min="4615" max="4619" width="9" style="154"/>
    <col min="4620" max="4620" width="2.75" style="154" customWidth="1"/>
    <col min="4621" max="4622" width="0" style="154" hidden="1" customWidth="1"/>
    <col min="4623" max="4863" width="9" style="154"/>
    <col min="4864" max="4864" width="30.125" style="154" customWidth="1"/>
    <col min="4865" max="4865" width="16.875" style="154" customWidth="1"/>
    <col min="4866" max="4866" width="8" style="154" customWidth="1"/>
    <col min="4867" max="4867" width="9.625" style="154" customWidth="1"/>
    <col min="4868" max="4868" width="9" style="154"/>
    <col min="4869" max="4869" width="4.375" style="154" customWidth="1"/>
    <col min="4870" max="4870" width="15.375" style="154" customWidth="1"/>
    <col min="4871" max="4875" width="9" style="154"/>
    <col min="4876" max="4876" width="2.75" style="154" customWidth="1"/>
    <col min="4877" max="4878" width="0" style="154" hidden="1" customWidth="1"/>
    <col min="4879" max="5119" width="9" style="154"/>
    <col min="5120" max="5120" width="30.125" style="154" customWidth="1"/>
    <col min="5121" max="5121" width="16.875" style="154" customWidth="1"/>
    <col min="5122" max="5122" width="8" style="154" customWidth="1"/>
    <col min="5123" max="5123" width="9.625" style="154" customWidth="1"/>
    <col min="5124" max="5124" width="9" style="154"/>
    <col min="5125" max="5125" width="4.375" style="154" customWidth="1"/>
    <col min="5126" max="5126" width="15.375" style="154" customWidth="1"/>
    <col min="5127" max="5131" width="9" style="154"/>
    <col min="5132" max="5132" width="2.75" style="154" customWidth="1"/>
    <col min="5133" max="5134" width="0" style="154" hidden="1" customWidth="1"/>
    <col min="5135" max="5375" width="9" style="154"/>
    <col min="5376" max="5376" width="30.125" style="154" customWidth="1"/>
    <col min="5377" max="5377" width="16.875" style="154" customWidth="1"/>
    <col min="5378" max="5378" width="8" style="154" customWidth="1"/>
    <col min="5379" max="5379" width="9.625" style="154" customWidth="1"/>
    <col min="5380" max="5380" width="9" style="154"/>
    <col min="5381" max="5381" width="4.375" style="154" customWidth="1"/>
    <col min="5382" max="5382" width="15.375" style="154" customWidth="1"/>
    <col min="5383" max="5387" width="9" style="154"/>
    <col min="5388" max="5388" width="2.75" style="154" customWidth="1"/>
    <col min="5389" max="5390" width="0" style="154" hidden="1" customWidth="1"/>
    <col min="5391" max="5631" width="9" style="154"/>
    <col min="5632" max="5632" width="30.125" style="154" customWidth="1"/>
    <col min="5633" max="5633" width="16.875" style="154" customWidth="1"/>
    <col min="5634" max="5634" width="8" style="154" customWidth="1"/>
    <col min="5635" max="5635" width="9.625" style="154" customWidth="1"/>
    <col min="5636" max="5636" width="9" style="154"/>
    <col min="5637" max="5637" width="4.375" style="154" customWidth="1"/>
    <col min="5638" max="5638" width="15.375" style="154" customWidth="1"/>
    <col min="5639" max="5643" width="9" style="154"/>
    <col min="5644" max="5644" width="2.75" style="154" customWidth="1"/>
    <col min="5645" max="5646" width="0" style="154" hidden="1" customWidth="1"/>
    <col min="5647" max="5887" width="9" style="154"/>
    <col min="5888" max="5888" width="30.125" style="154" customWidth="1"/>
    <col min="5889" max="5889" width="16.875" style="154" customWidth="1"/>
    <col min="5890" max="5890" width="8" style="154" customWidth="1"/>
    <col min="5891" max="5891" width="9.625" style="154" customWidth="1"/>
    <col min="5892" max="5892" width="9" style="154"/>
    <col min="5893" max="5893" width="4.375" style="154" customWidth="1"/>
    <col min="5894" max="5894" width="15.375" style="154" customWidth="1"/>
    <col min="5895" max="5899" width="9" style="154"/>
    <col min="5900" max="5900" width="2.75" style="154" customWidth="1"/>
    <col min="5901" max="5902" width="0" style="154" hidden="1" customWidth="1"/>
    <col min="5903" max="6143" width="9" style="154"/>
    <col min="6144" max="6144" width="30.125" style="154" customWidth="1"/>
    <col min="6145" max="6145" width="16.875" style="154" customWidth="1"/>
    <col min="6146" max="6146" width="8" style="154" customWidth="1"/>
    <col min="6147" max="6147" width="9.625" style="154" customWidth="1"/>
    <col min="6148" max="6148" width="9" style="154"/>
    <col min="6149" max="6149" width="4.375" style="154" customWidth="1"/>
    <col min="6150" max="6150" width="15.375" style="154" customWidth="1"/>
    <col min="6151" max="6155" width="9" style="154"/>
    <col min="6156" max="6156" width="2.75" style="154" customWidth="1"/>
    <col min="6157" max="6158" width="0" style="154" hidden="1" customWidth="1"/>
    <col min="6159" max="6399" width="9" style="154"/>
    <col min="6400" max="6400" width="30.125" style="154" customWidth="1"/>
    <col min="6401" max="6401" width="16.875" style="154" customWidth="1"/>
    <col min="6402" max="6402" width="8" style="154" customWidth="1"/>
    <col min="6403" max="6403" width="9.625" style="154" customWidth="1"/>
    <col min="6404" max="6404" width="9" style="154"/>
    <col min="6405" max="6405" width="4.375" style="154" customWidth="1"/>
    <col min="6406" max="6406" width="15.375" style="154" customWidth="1"/>
    <col min="6407" max="6411" width="9" style="154"/>
    <col min="6412" max="6412" width="2.75" style="154" customWidth="1"/>
    <col min="6413" max="6414" width="0" style="154" hidden="1" customWidth="1"/>
    <col min="6415" max="6655" width="9" style="154"/>
    <col min="6656" max="6656" width="30.125" style="154" customWidth="1"/>
    <col min="6657" max="6657" width="16.875" style="154" customWidth="1"/>
    <col min="6658" max="6658" width="8" style="154" customWidth="1"/>
    <col min="6659" max="6659" width="9.625" style="154" customWidth="1"/>
    <col min="6660" max="6660" width="9" style="154"/>
    <col min="6661" max="6661" width="4.375" style="154" customWidth="1"/>
    <col min="6662" max="6662" width="15.375" style="154" customWidth="1"/>
    <col min="6663" max="6667" width="9" style="154"/>
    <col min="6668" max="6668" width="2.75" style="154" customWidth="1"/>
    <col min="6669" max="6670" width="0" style="154" hidden="1" customWidth="1"/>
    <col min="6671" max="6911" width="9" style="154"/>
    <col min="6912" max="6912" width="30.125" style="154" customWidth="1"/>
    <col min="6913" max="6913" width="16.875" style="154" customWidth="1"/>
    <col min="6914" max="6914" width="8" style="154" customWidth="1"/>
    <col min="6915" max="6915" width="9.625" style="154" customWidth="1"/>
    <col min="6916" max="6916" width="9" style="154"/>
    <col min="6917" max="6917" width="4.375" style="154" customWidth="1"/>
    <col min="6918" max="6918" width="15.375" style="154" customWidth="1"/>
    <col min="6919" max="6923" width="9" style="154"/>
    <col min="6924" max="6924" width="2.75" style="154" customWidth="1"/>
    <col min="6925" max="6926" width="0" style="154" hidden="1" customWidth="1"/>
    <col min="6927" max="7167" width="9" style="154"/>
    <col min="7168" max="7168" width="30.125" style="154" customWidth="1"/>
    <col min="7169" max="7169" width="16.875" style="154" customWidth="1"/>
    <col min="7170" max="7170" width="8" style="154" customWidth="1"/>
    <col min="7171" max="7171" width="9.625" style="154" customWidth="1"/>
    <col min="7172" max="7172" width="9" style="154"/>
    <col min="7173" max="7173" width="4.375" style="154" customWidth="1"/>
    <col min="7174" max="7174" width="15.375" style="154" customWidth="1"/>
    <col min="7175" max="7179" width="9" style="154"/>
    <col min="7180" max="7180" width="2.75" style="154" customWidth="1"/>
    <col min="7181" max="7182" width="0" style="154" hidden="1" customWidth="1"/>
    <col min="7183" max="7423" width="9" style="154"/>
    <col min="7424" max="7424" width="30.125" style="154" customWidth="1"/>
    <col min="7425" max="7425" width="16.875" style="154" customWidth="1"/>
    <col min="7426" max="7426" width="8" style="154" customWidth="1"/>
    <col min="7427" max="7427" width="9.625" style="154" customWidth="1"/>
    <col min="7428" max="7428" width="9" style="154"/>
    <col min="7429" max="7429" width="4.375" style="154" customWidth="1"/>
    <col min="7430" max="7430" width="15.375" style="154" customWidth="1"/>
    <col min="7431" max="7435" width="9" style="154"/>
    <col min="7436" max="7436" width="2.75" style="154" customWidth="1"/>
    <col min="7437" max="7438" width="0" style="154" hidden="1" customWidth="1"/>
    <col min="7439" max="7679" width="9" style="154"/>
    <col min="7680" max="7680" width="30.125" style="154" customWidth="1"/>
    <col min="7681" max="7681" width="16.875" style="154" customWidth="1"/>
    <col min="7682" max="7682" width="8" style="154" customWidth="1"/>
    <col min="7683" max="7683" width="9.625" style="154" customWidth="1"/>
    <col min="7684" max="7684" width="9" style="154"/>
    <col min="7685" max="7685" width="4.375" style="154" customWidth="1"/>
    <col min="7686" max="7686" width="15.375" style="154" customWidth="1"/>
    <col min="7687" max="7691" width="9" style="154"/>
    <col min="7692" max="7692" width="2.75" style="154" customWidth="1"/>
    <col min="7693" max="7694" width="0" style="154" hidden="1" customWidth="1"/>
    <col min="7695" max="7935" width="9" style="154"/>
    <col min="7936" max="7936" width="30.125" style="154" customWidth="1"/>
    <col min="7937" max="7937" width="16.875" style="154" customWidth="1"/>
    <col min="7938" max="7938" width="8" style="154" customWidth="1"/>
    <col min="7939" max="7939" width="9.625" style="154" customWidth="1"/>
    <col min="7940" max="7940" width="9" style="154"/>
    <col min="7941" max="7941" width="4.375" style="154" customWidth="1"/>
    <col min="7942" max="7942" width="15.375" style="154" customWidth="1"/>
    <col min="7943" max="7947" width="9" style="154"/>
    <col min="7948" max="7948" width="2.75" style="154" customWidth="1"/>
    <col min="7949" max="7950" width="0" style="154" hidden="1" customWidth="1"/>
    <col min="7951" max="8191" width="9" style="154"/>
    <col min="8192" max="8192" width="30.125" style="154" customWidth="1"/>
    <col min="8193" max="8193" width="16.875" style="154" customWidth="1"/>
    <col min="8194" max="8194" width="8" style="154" customWidth="1"/>
    <col min="8195" max="8195" width="9.625" style="154" customWidth="1"/>
    <col min="8196" max="8196" width="9" style="154"/>
    <col min="8197" max="8197" width="4.375" style="154" customWidth="1"/>
    <col min="8198" max="8198" width="15.375" style="154" customWidth="1"/>
    <col min="8199" max="8203" width="9" style="154"/>
    <col min="8204" max="8204" width="2.75" style="154" customWidth="1"/>
    <col min="8205" max="8206" width="0" style="154" hidden="1" customWidth="1"/>
    <col min="8207" max="8447" width="9" style="154"/>
    <col min="8448" max="8448" width="30.125" style="154" customWidth="1"/>
    <col min="8449" max="8449" width="16.875" style="154" customWidth="1"/>
    <col min="8450" max="8450" width="8" style="154" customWidth="1"/>
    <col min="8451" max="8451" width="9.625" style="154" customWidth="1"/>
    <col min="8452" max="8452" width="9" style="154"/>
    <col min="8453" max="8453" width="4.375" style="154" customWidth="1"/>
    <col min="8454" max="8454" width="15.375" style="154" customWidth="1"/>
    <col min="8455" max="8459" width="9" style="154"/>
    <col min="8460" max="8460" width="2.75" style="154" customWidth="1"/>
    <col min="8461" max="8462" width="0" style="154" hidden="1" customWidth="1"/>
    <col min="8463" max="8703" width="9" style="154"/>
    <col min="8704" max="8704" width="30.125" style="154" customWidth="1"/>
    <col min="8705" max="8705" width="16.875" style="154" customWidth="1"/>
    <col min="8706" max="8706" width="8" style="154" customWidth="1"/>
    <col min="8707" max="8707" width="9.625" style="154" customWidth="1"/>
    <col min="8708" max="8708" width="9" style="154"/>
    <col min="8709" max="8709" width="4.375" style="154" customWidth="1"/>
    <col min="8710" max="8710" width="15.375" style="154" customWidth="1"/>
    <col min="8711" max="8715" width="9" style="154"/>
    <col min="8716" max="8716" width="2.75" style="154" customWidth="1"/>
    <col min="8717" max="8718" width="0" style="154" hidden="1" customWidth="1"/>
    <col min="8719" max="8959" width="9" style="154"/>
    <col min="8960" max="8960" width="30.125" style="154" customWidth="1"/>
    <col min="8961" max="8961" width="16.875" style="154" customWidth="1"/>
    <col min="8962" max="8962" width="8" style="154" customWidth="1"/>
    <col min="8963" max="8963" width="9.625" style="154" customWidth="1"/>
    <col min="8964" max="8964" width="9" style="154"/>
    <col min="8965" max="8965" width="4.375" style="154" customWidth="1"/>
    <col min="8966" max="8966" width="15.375" style="154" customWidth="1"/>
    <col min="8967" max="8971" width="9" style="154"/>
    <col min="8972" max="8972" width="2.75" style="154" customWidth="1"/>
    <col min="8973" max="8974" width="0" style="154" hidden="1" customWidth="1"/>
    <col min="8975" max="9215" width="9" style="154"/>
    <col min="9216" max="9216" width="30.125" style="154" customWidth="1"/>
    <col min="9217" max="9217" width="16.875" style="154" customWidth="1"/>
    <col min="9218" max="9218" width="8" style="154" customWidth="1"/>
    <col min="9219" max="9219" width="9.625" style="154" customWidth="1"/>
    <col min="9220" max="9220" width="9" style="154"/>
    <col min="9221" max="9221" width="4.375" style="154" customWidth="1"/>
    <col min="9222" max="9222" width="15.375" style="154" customWidth="1"/>
    <col min="9223" max="9227" width="9" style="154"/>
    <col min="9228" max="9228" width="2.75" style="154" customWidth="1"/>
    <col min="9229" max="9230" width="0" style="154" hidden="1" customWidth="1"/>
    <col min="9231" max="9471" width="9" style="154"/>
    <col min="9472" max="9472" width="30.125" style="154" customWidth="1"/>
    <col min="9473" max="9473" width="16.875" style="154" customWidth="1"/>
    <col min="9474" max="9474" width="8" style="154" customWidth="1"/>
    <col min="9475" max="9475" width="9.625" style="154" customWidth="1"/>
    <col min="9476" max="9476" width="9" style="154"/>
    <col min="9477" max="9477" width="4.375" style="154" customWidth="1"/>
    <col min="9478" max="9478" width="15.375" style="154" customWidth="1"/>
    <col min="9479" max="9483" width="9" style="154"/>
    <col min="9484" max="9484" width="2.75" style="154" customWidth="1"/>
    <col min="9485" max="9486" width="0" style="154" hidden="1" customWidth="1"/>
    <col min="9487" max="9727" width="9" style="154"/>
    <col min="9728" max="9728" width="30.125" style="154" customWidth="1"/>
    <col min="9729" max="9729" width="16.875" style="154" customWidth="1"/>
    <col min="9730" max="9730" width="8" style="154" customWidth="1"/>
    <col min="9731" max="9731" width="9.625" style="154" customWidth="1"/>
    <col min="9732" max="9732" width="9" style="154"/>
    <col min="9733" max="9733" width="4.375" style="154" customWidth="1"/>
    <col min="9734" max="9734" width="15.375" style="154" customWidth="1"/>
    <col min="9735" max="9739" width="9" style="154"/>
    <col min="9740" max="9740" width="2.75" style="154" customWidth="1"/>
    <col min="9741" max="9742" width="0" style="154" hidden="1" customWidth="1"/>
    <col min="9743" max="9983" width="9" style="154"/>
    <col min="9984" max="9984" width="30.125" style="154" customWidth="1"/>
    <col min="9985" max="9985" width="16.875" style="154" customWidth="1"/>
    <col min="9986" max="9986" width="8" style="154" customWidth="1"/>
    <col min="9987" max="9987" width="9.625" style="154" customWidth="1"/>
    <col min="9988" max="9988" width="9" style="154"/>
    <col min="9989" max="9989" width="4.375" style="154" customWidth="1"/>
    <col min="9990" max="9990" width="15.375" style="154" customWidth="1"/>
    <col min="9991" max="9995" width="9" style="154"/>
    <col min="9996" max="9996" width="2.75" style="154" customWidth="1"/>
    <col min="9997" max="9998" width="0" style="154" hidden="1" customWidth="1"/>
    <col min="9999" max="10239" width="9" style="154"/>
    <col min="10240" max="10240" width="30.125" style="154" customWidth="1"/>
    <col min="10241" max="10241" width="16.875" style="154" customWidth="1"/>
    <col min="10242" max="10242" width="8" style="154" customWidth="1"/>
    <col min="10243" max="10243" width="9.625" style="154" customWidth="1"/>
    <col min="10244" max="10244" width="9" style="154"/>
    <col min="10245" max="10245" width="4.375" style="154" customWidth="1"/>
    <col min="10246" max="10246" width="15.375" style="154" customWidth="1"/>
    <col min="10247" max="10251" width="9" style="154"/>
    <col min="10252" max="10252" width="2.75" style="154" customWidth="1"/>
    <col min="10253" max="10254" width="0" style="154" hidden="1" customWidth="1"/>
    <col min="10255" max="10495" width="9" style="154"/>
    <col min="10496" max="10496" width="30.125" style="154" customWidth="1"/>
    <col min="10497" max="10497" width="16.875" style="154" customWidth="1"/>
    <col min="10498" max="10498" width="8" style="154" customWidth="1"/>
    <col min="10499" max="10499" width="9.625" style="154" customWidth="1"/>
    <col min="10500" max="10500" width="9" style="154"/>
    <col min="10501" max="10501" width="4.375" style="154" customWidth="1"/>
    <col min="10502" max="10502" width="15.375" style="154" customWidth="1"/>
    <col min="10503" max="10507" width="9" style="154"/>
    <col min="10508" max="10508" width="2.75" style="154" customWidth="1"/>
    <col min="10509" max="10510" width="0" style="154" hidden="1" customWidth="1"/>
    <col min="10511" max="10751" width="9" style="154"/>
    <col min="10752" max="10752" width="30.125" style="154" customWidth="1"/>
    <col min="10753" max="10753" width="16.875" style="154" customWidth="1"/>
    <col min="10754" max="10754" width="8" style="154" customWidth="1"/>
    <col min="10755" max="10755" width="9.625" style="154" customWidth="1"/>
    <col min="10756" max="10756" width="9" style="154"/>
    <col min="10757" max="10757" width="4.375" style="154" customWidth="1"/>
    <col min="10758" max="10758" width="15.375" style="154" customWidth="1"/>
    <col min="10759" max="10763" width="9" style="154"/>
    <col min="10764" max="10764" width="2.75" style="154" customWidth="1"/>
    <col min="10765" max="10766" width="0" style="154" hidden="1" customWidth="1"/>
    <col min="10767" max="11007" width="9" style="154"/>
    <col min="11008" max="11008" width="30.125" style="154" customWidth="1"/>
    <col min="11009" max="11009" width="16.875" style="154" customWidth="1"/>
    <col min="11010" max="11010" width="8" style="154" customWidth="1"/>
    <col min="11011" max="11011" width="9.625" style="154" customWidth="1"/>
    <col min="11012" max="11012" width="9" style="154"/>
    <col min="11013" max="11013" width="4.375" style="154" customWidth="1"/>
    <col min="11014" max="11014" width="15.375" style="154" customWidth="1"/>
    <col min="11015" max="11019" width="9" style="154"/>
    <col min="11020" max="11020" width="2.75" style="154" customWidth="1"/>
    <col min="11021" max="11022" width="0" style="154" hidden="1" customWidth="1"/>
    <col min="11023" max="11263" width="9" style="154"/>
    <col min="11264" max="11264" width="30.125" style="154" customWidth="1"/>
    <col min="11265" max="11265" width="16.875" style="154" customWidth="1"/>
    <col min="11266" max="11266" width="8" style="154" customWidth="1"/>
    <col min="11267" max="11267" width="9.625" style="154" customWidth="1"/>
    <col min="11268" max="11268" width="9" style="154"/>
    <col min="11269" max="11269" width="4.375" style="154" customWidth="1"/>
    <col min="11270" max="11270" width="15.375" style="154" customWidth="1"/>
    <col min="11271" max="11275" width="9" style="154"/>
    <col min="11276" max="11276" width="2.75" style="154" customWidth="1"/>
    <col min="11277" max="11278" width="0" style="154" hidden="1" customWidth="1"/>
    <col min="11279" max="11519" width="9" style="154"/>
    <col min="11520" max="11520" width="30.125" style="154" customWidth="1"/>
    <col min="11521" max="11521" width="16.875" style="154" customWidth="1"/>
    <col min="11522" max="11522" width="8" style="154" customWidth="1"/>
    <col min="11523" max="11523" width="9.625" style="154" customWidth="1"/>
    <col min="11524" max="11524" width="9" style="154"/>
    <col min="11525" max="11525" width="4.375" style="154" customWidth="1"/>
    <col min="11526" max="11526" width="15.375" style="154" customWidth="1"/>
    <col min="11527" max="11531" width="9" style="154"/>
    <col min="11532" max="11532" width="2.75" style="154" customWidth="1"/>
    <col min="11533" max="11534" width="0" style="154" hidden="1" customWidth="1"/>
    <col min="11535" max="11775" width="9" style="154"/>
    <col min="11776" max="11776" width="30.125" style="154" customWidth="1"/>
    <col min="11777" max="11777" width="16.875" style="154" customWidth="1"/>
    <col min="11778" max="11778" width="8" style="154" customWidth="1"/>
    <col min="11779" max="11779" width="9.625" style="154" customWidth="1"/>
    <col min="11780" max="11780" width="9" style="154"/>
    <col min="11781" max="11781" width="4.375" style="154" customWidth="1"/>
    <col min="11782" max="11782" width="15.375" style="154" customWidth="1"/>
    <col min="11783" max="11787" width="9" style="154"/>
    <col min="11788" max="11788" width="2.75" style="154" customWidth="1"/>
    <col min="11789" max="11790" width="0" style="154" hidden="1" customWidth="1"/>
    <col min="11791" max="12031" width="9" style="154"/>
    <col min="12032" max="12032" width="30.125" style="154" customWidth="1"/>
    <col min="12033" max="12033" width="16.875" style="154" customWidth="1"/>
    <col min="12034" max="12034" width="8" style="154" customWidth="1"/>
    <col min="12035" max="12035" width="9.625" style="154" customWidth="1"/>
    <col min="12036" max="12036" width="9" style="154"/>
    <col min="12037" max="12037" width="4.375" style="154" customWidth="1"/>
    <col min="12038" max="12038" width="15.375" style="154" customWidth="1"/>
    <col min="12039" max="12043" width="9" style="154"/>
    <col min="12044" max="12044" width="2.75" style="154" customWidth="1"/>
    <col min="12045" max="12046" width="0" style="154" hidden="1" customWidth="1"/>
    <col min="12047" max="12287" width="9" style="154"/>
    <col min="12288" max="12288" width="30.125" style="154" customWidth="1"/>
    <col min="12289" max="12289" width="16.875" style="154" customWidth="1"/>
    <col min="12290" max="12290" width="8" style="154" customWidth="1"/>
    <col min="12291" max="12291" width="9.625" style="154" customWidth="1"/>
    <col min="12292" max="12292" width="9" style="154"/>
    <col min="12293" max="12293" width="4.375" style="154" customWidth="1"/>
    <col min="12294" max="12294" width="15.375" style="154" customWidth="1"/>
    <col min="12295" max="12299" width="9" style="154"/>
    <col min="12300" max="12300" width="2.75" style="154" customWidth="1"/>
    <col min="12301" max="12302" width="0" style="154" hidden="1" customWidth="1"/>
    <col min="12303" max="12543" width="9" style="154"/>
    <col min="12544" max="12544" width="30.125" style="154" customWidth="1"/>
    <col min="12545" max="12545" width="16.875" style="154" customWidth="1"/>
    <col min="12546" max="12546" width="8" style="154" customWidth="1"/>
    <col min="12547" max="12547" width="9.625" style="154" customWidth="1"/>
    <col min="12548" max="12548" width="9" style="154"/>
    <col min="12549" max="12549" width="4.375" style="154" customWidth="1"/>
    <col min="12550" max="12550" width="15.375" style="154" customWidth="1"/>
    <col min="12551" max="12555" width="9" style="154"/>
    <col min="12556" max="12556" width="2.75" style="154" customWidth="1"/>
    <col min="12557" max="12558" width="0" style="154" hidden="1" customWidth="1"/>
    <col min="12559" max="12799" width="9" style="154"/>
    <col min="12800" max="12800" width="30.125" style="154" customWidth="1"/>
    <col min="12801" max="12801" width="16.875" style="154" customWidth="1"/>
    <col min="12802" max="12802" width="8" style="154" customWidth="1"/>
    <col min="12803" max="12803" width="9.625" style="154" customWidth="1"/>
    <col min="12804" max="12804" width="9" style="154"/>
    <col min="12805" max="12805" width="4.375" style="154" customWidth="1"/>
    <col min="12806" max="12806" width="15.375" style="154" customWidth="1"/>
    <col min="12807" max="12811" width="9" style="154"/>
    <col min="12812" max="12812" width="2.75" style="154" customWidth="1"/>
    <col min="12813" max="12814" width="0" style="154" hidden="1" customWidth="1"/>
    <col min="12815" max="13055" width="9" style="154"/>
    <col min="13056" max="13056" width="30.125" style="154" customWidth="1"/>
    <col min="13057" max="13057" width="16.875" style="154" customWidth="1"/>
    <col min="13058" max="13058" width="8" style="154" customWidth="1"/>
    <col min="13059" max="13059" width="9.625" style="154" customWidth="1"/>
    <col min="13060" max="13060" width="9" style="154"/>
    <col min="13061" max="13061" width="4.375" style="154" customWidth="1"/>
    <col min="13062" max="13062" width="15.375" style="154" customWidth="1"/>
    <col min="13063" max="13067" width="9" style="154"/>
    <col min="13068" max="13068" width="2.75" style="154" customWidth="1"/>
    <col min="13069" max="13070" width="0" style="154" hidden="1" customWidth="1"/>
    <col min="13071" max="13311" width="9" style="154"/>
    <col min="13312" max="13312" width="30.125" style="154" customWidth="1"/>
    <col min="13313" max="13313" width="16.875" style="154" customWidth="1"/>
    <col min="13314" max="13314" width="8" style="154" customWidth="1"/>
    <col min="13315" max="13315" width="9.625" style="154" customWidth="1"/>
    <col min="13316" max="13316" width="9" style="154"/>
    <col min="13317" max="13317" width="4.375" style="154" customWidth="1"/>
    <col min="13318" max="13318" width="15.375" style="154" customWidth="1"/>
    <col min="13319" max="13323" width="9" style="154"/>
    <col min="13324" max="13324" width="2.75" style="154" customWidth="1"/>
    <col min="13325" max="13326" width="0" style="154" hidden="1" customWidth="1"/>
    <col min="13327" max="13567" width="9" style="154"/>
    <col min="13568" max="13568" width="30.125" style="154" customWidth="1"/>
    <col min="13569" max="13569" width="16.875" style="154" customWidth="1"/>
    <col min="13570" max="13570" width="8" style="154" customWidth="1"/>
    <col min="13571" max="13571" width="9.625" style="154" customWidth="1"/>
    <col min="13572" max="13572" width="9" style="154"/>
    <col min="13573" max="13573" width="4.375" style="154" customWidth="1"/>
    <col min="13574" max="13574" width="15.375" style="154" customWidth="1"/>
    <col min="13575" max="13579" width="9" style="154"/>
    <col min="13580" max="13580" width="2.75" style="154" customWidth="1"/>
    <col min="13581" max="13582" width="0" style="154" hidden="1" customWidth="1"/>
    <col min="13583" max="13823" width="9" style="154"/>
    <col min="13824" max="13824" width="30.125" style="154" customWidth="1"/>
    <col min="13825" max="13825" width="16.875" style="154" customWidth="1"/>
    <col min="13826" max="13826" width="8" style="154" customWidth="1"/>
    <col min="13827" max="13827" width="9.625" style="154" customWidth="1"/>
    <col min="13828" max="13828" width="9" style="154"/>
    <col min="13829" max="13829" width="4.375" style="154" customWidth="1"/>
    <col min="13830" max="13830" width="15.375" style="154" customWidth="1"/>
    <col min="13831" max="13835" width="9" style="154"/>
    <col min="13836" max="13836" width="2.75" style="154" customWidth="1"/>
    <col min="13837" max="13838" width="0" style="154" hidden="1" customWidth="1"/>
    <col min="13839" max="14079" width="9" style="154"/>
    <col min="14080" max="14080" width="30.125" style="154" customWidth="1"/>
    <col min="14081" max="14081" width="16.875" style="154" customWidth="1"/>
    <col min="14082" max="14082" width="8" style="154" customWidth="1"/>
    <col min="14083" max="14083" width="9.625" style="154" customWidth="1"/>
    <col min="14084" max="14084" width="9" style="154"/>
    <col min="14085" max="14085" width="4.375" style="154" customWidth="1"/>
    <col min="14086" max="14086" width="15.375" style="154" customWidth="1"/>
    <col min="14087" max="14091" width="9" style="154"/>
    <col min="14092" max="14092" width="2.75" style="154" customWidth="1"/>
    <col min="14093" max="14094" width="0" style="154" hidden="1" customWidth="1"/>
    <col min="14095" max="14335" width="9" style="154"/>
    <col min="14336" max="14336" width="30.125" style="154" customWidth="1"/>
    <col min="14337" max="14337" width="16.875" style="154" customWidth="1"/>
    <col min="14338" max="14338" width="8" style="154" customWidth="1"/>
    <col min="14339" max="14339" width="9.625" style="154" customWidth="1"/>
    <col min="14340" max="14340" width="9" style="154"/>
    <col min="14341" max="14341" width="4.375" style="154" customWidth="1"/>
    <col min="14342" max="14342" width="15.375" style="154" customWidth="1"/>
    <col min="14343" max="14347" width="9" style="154"/>
    <col min="14348" max="14348" width="2.75" style="154" customWidth="1"/>
    <col min="14349" max="14350" width="0" style="154" hidden="1" customWidth="1"/>
    <col min="14351" max="14591" width="9" style="154"/>
    <col min="14592" max="14592" width="30.125" style="154" customWidth="1"/>
    <col min="14593" max="14593" width="16.875" style="154" customWidth="1"/>
    <col min="14594" max="14594" width="8" style="154" customWidth="1"/>
    <col min="14595" max="14595" width="9.625" style="154" customWidth="1"/>
    <col min="14596" max="14596" width="9" style="154"/>
    <col min="14597" max="14597" width="4.375" style="154" customWidth="1"/>
    <col min="14598" max="14598" width="15.375" style="154" customWidth="1"/>
    <col min="14599" max="14603" width="9" style="154"/>
    <col min="14604" max="14604" width="2.75" style="154" customWidth="1"/>
    <col min="14605" max="14606" width="0" style="154" hidden="1" customWidth="1"/>
    <col min="14607" max="14847" width="9" style="154"/>
    <col min="14848" max="14848" width="30.125" style="154" customWidth="1"/>
    <col min="14849" max="14849" width="16.875" style="154" customWidth="1"/>
    <col min="14850" max="14850" width="8" style="154" customWidth="1"/>
    <col min="14851" max="14851" width="9.625" style="154" customWidth="1"/>
    <col min="14852" max="14852" width="9" style="154"/>
    <col min="14853" max="14853" width="4.375" style="154" customWidth="1"/>
    <col min="14854" max="14854" width="15.375" style="154" customWidth="1"/>
    <col min="14855" max="14859" width="9" style="154"/>
    <col min="14860" max="14860" width="2.75" style="154" customWidth="1"/>
    <col min="14861" max="14862" width="0" style="154" hidden="1" customWidth="1"/>
    <col min="14863" max="15103" width="9" style="154"/>
    <col min="15104" max="15104" width="30.125" style="154" customWidth="1"/>
    <col min="15105" max="15105" width="16.875" style="154" customWidth="1"/>
    <col min="15106" max="15106" width="8" style="154" customWidth="1"/>
    <col min="15107" max="15107" width="9.625" style="154" customWidth="1"/>
    <col min="15108" max="15108" width="9" style="154"/>
    <col min="15109" max="15109" width="4.375" style="154" customWidth="1"/>
    <col min="15110" max="15110" width="15.375" style="154" customWidth="1"/>
    <col min="15111" max="15115" width="9" style="154"/>
    <col min="15116" max="15116" width="2.75" style="154" customWidth="1"/>
    <col min="15117" max="15118" width="0" style="154" hidden="1" customWidth="1"/>
    <col min="15119" max="15359" width="9" style="154"/>
    <col min="15360" max="15360" width="30.125" style="154" customWidth="1"/>
    <col min="15361" max="15361" width="16.875" style="154" customWidth="1"/>
    <col min="15362" max="15362" width="8" style="154" customWidth="1"/>
    <col min="15363" max="15363" width="9.625" style="154" customWidth="1"/>
    <col min="15364" max="15364" width="9" style="154"/>
    <col min="15365" max="15365" width="4.375" style="154" customWidth="1"/>
    <col min="15366" max="15366" width="15.375" style="154" customWidth="1"/>
    <col min="15367" max="15371" width="9" style="154"/>
    <col min="15372" max="15372" width="2.75" style="154" customWidth="1"/>
    <col min="15373" max="15374" width="0" style="154" hidden="1" customWidth="1"/>
    <col min="15375" max="15615" width="9" style="154"/>
    <col min="15616" max="15616" width="30.125" style="154" customWidth="1"/>
    <col min="15617" max="15617" width="16.875" style="154" customWidth="1"/>
    <col min="15618" max="15618" width="8" style="154" customWidth="1"/>
    <col min="15619" max="15619" width="9.625" style="154" customWidth="1"/>
    <col min="15620" max="15620" width="9" style="154"/>
    <col min="15621" max="15621" width="4.375" style="154" customWidth="1"/>
    <col min="15622" max="15622" width="15.375" style="154" customWidth="1"/>
    <col min="15623" max="15627" width="9" style="154"/>
    <col min="15628" max="15628" width="2.75" style="154" customWidth="1"/>
    <col min="15629" max="15630" width="0" style="154" hidden="1" customWidth="1"/>
    <col min="15631" max="15871" width="9" style="154"/>
    <col min="15872" max="15872" width="30.125" style="154" customWidth="1"/>
    <col min="15873" max="15873" width="16.875" style="154" customWidth="1"/>
    <col min="15874" max="15874" width="8" style="154" customWidth="1"/>
    <col min="15875" max="15875" width="9.625" style="154" customWidth="1"/>
    <col min="15876" max="15876" width="9" style="154"/>
    <col min="15877" max="15877" width="4.375" style="154" customWidth="1"/>
    <col min="15878" max="15878" width="15.375" style="154" customWidth="1"/>
    <col min="15879" max="15883" width="9" style="154"/>
    <col min="15884" max="15884" width="2.75" style="154" customWidth="1"/>
    <col min="15885" max="15886" width="0" style="154" hidden="1" customWidth="1"/>
    <col min="15887" max="16127" width="9" style="154"/>
    <col min="16128" max="16128" width="30.125" style="154" customWidth="1"/>
    <col min="16129" max="16129" width="16.875" style="154" customWidth="1"/>
    <col min="16130" max="16130" width="8" style="154" customWidth="1"/>
    <col min="16131" max="16131" width="9.625" style="154" customWidth="1"/>
    <col min="16132" max="16132" width="9" style="154"/>
    <col min="16133" max="16133" width="4.375" style="154" customWidth="1"/>
    <col min="16134" max="16134" width="15.375" style="154" customWidth="1"/>
    <col min="16135" max="16139" width="9" style="154"/>
    <col min="16140" max="16140" width="2.75" style="154" customWidth="1"/>
    <col min="16141" max="16142" width="0" style="154" hidden="1" customWidth="1"/>
    <col min="16143" max="16384" width="9" style="154"/>
  </cols>
  <sheetData>
    <row r="1" spans="1:14" x14ac:dyDescent="0.2">
      <c r="A1" s="151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3"/>
    </row>
    <row r="2" spans="1:14" ht="18" customHeight="1" x14ac:dyDescent="0.2">
      <c r="A2" s="302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4"/>
    </row>
    <row r="3" spans="1:14" ht="18" customHeight="1" x14ac:dyDescent="0.2">
      <c r="A3" s="305"/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7"/>
    </row>
    <row r="4" spans="1:14" ht="18" customHeight="1" x14ac:dyDescent="0.2">
      <c r="A4" s="305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7"/>
    </row>
    <row r="5" spans="1:14" ht="54.75" customHeight="1" x14ac:dyDescent="0.2">
      <c r="A5" s="308" t="str">
        <f>'[11]PLANILHA GERAL'!A1</f>
        <v>EXECUÇÃO DE SERVIÇOS DE IMPLANTAÇÃO DE PAVIMENTAÇÃO EM BLOCO DE CONCRETO INTERTRAVADO, EM VIAS URBANAS E RURAIS DE MUNÍCIPIOS DIVERSOS INSERIDOS NA ÁREA DE ATUAÇÃO DA 6ªSUPERINTENDÊNCIA DA CODEVASF CODEVASF, NO ESTADO DA BAHIA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10"/>
    </row>
    <row r="6" spans="1:14" ht="18" customHeight="1" x14ac:dyDescent="0.25">
      <c r="A6" s="155"/>
      <c r="B6" s="156" t="s">
        <v>1818</v>
      </c>
      <c r="C6" s="157"/>
      <c r="D6" s="158"/>
      <c r="E6" s="159"/>
      <c r="F6" s="160"/>
      <c r="G6" s="160"/>
      <c r="H6" s="160"/>
      <c r="I6" s="160"/>
      <c r="J6" s="161"/>
      <c r="K6" s="161"/>
      <c r="L6" s="161"/>
      <c r="M6" s="161"/>
      <c r="N6" s="162"/>
    </row>
    <row r="7" spans="1:14" x14ac:dyDescent="0.2">
      <c r="A7" s="311" t="s">
        <v>1819</v>
      </c>
      <c r="B7" s="312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4"/>
    </row>
    <row r="8" spans="1:14" x14ac:dyDescent="0.2">
      <c r="A8" s="311"/>
      <c r="B8" s="312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4"/>
    </row>
    <row r="9" spans="1:14" ht="15.75" x14ac:dyDescent="0.25">
      <c r="A9" s="163"/>
      <c r="B9" s="164" t="s">
        <v>1820</v>
      </c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6"/>
    </row>
    <row r="10" spans="1:14" ht="15.75" x14ac:dyDescent="0.25">
      <c r="A10" s="296" t="s">
        <v>1821</v>
      </c>
      <c r="B10" s="297"/>
      <c r="C10" s="167"/>
      <c r="D10" s="167"/>
      <c r="E10" s="167"/>
      <c r="F10" s="167"/>
      <c r="G10" s="167"/>
      <c r="H10" s="168"/>
      <c r="I10" s="167"/>
      <c r="J10" s="169"/>
      <c r="K10" s="169"/>
      <c r="L10" s="169"/>
      <c r="M10" s="169"/>
      <c r="N10" s="170"/>
    </row>
    <row r="11" spans="1:14" ht="20.25" x14ac:dyDescent="0.3">
      <c r="A11" s="171"/>
      <c r="B11" s="172"/>
      <c r="C11" s="173" t="s">
        <v>1822</v>
      </c>
      <c r="D11" s="173" t="s">
        <v>1823</v>
      </c>
      <c r="E11" s="173" t="s">
        <v>1824</v>
      </c>
      <c r="F11" s="172"/>
      <c r="G11" s="172"/>
      <c r="H11" s="172"/>
      <c r="I11" s="172"/>
      <c r="J11" s="172"/>
      <c r="K11" s="172"/>
      <c r="L11" s="172"/>
      <c r="M11" s="172"/>
      <c r="N11" s="174"/>
    </row>
    <row r="12" spans="1:14" ht="12.75" customHeight="1" x14ac:dyDescent="0.3">
      <c r="A12" s="298" t="s">
        <v>1825</v>
      </c>
      <c r="B12" s="299"/>
      <c r="C12" s="173">
        <v>1</v>
      </c>
      <c r="D12" s="175">
        <v>1</v>
      </c>
      <c r="E12" s="176">
        <f>C12*D12</f>
        <v>1</v>
      </c>
      <c r="F12" s="172"/>
      <c r="G12" s="172"/>
      <c r="H12" s="172"/>
      <c r="I12" s="172"/>
      <c r="J12" s="172"/>
      <c r="K12" s="172"/>
      <c r="L12" s="172"/>
      <c r="M12" s="172"/>
      <c r="N12" s="174"/>
    </row>
    <row r="13" spans="1:14" ht="12.75" customHeight="1" x14ac:dyDescent="0.3">
      <c r="A13" s="298" t="s">
        <v>1826</v>
      </c>
      <c r="B13" s="299"/>
      <c r="C13" s="173">
        <v>1</v>
      </c>
      <c r="D13" s="175">
        <v>1</v>
      </c>
      <c r="E13" s="176">
        <f>C13*D13</f>
        <v>1</v>
      </c>
      <c r="F13" s="172"/>
      <c r="G13" s="172"/>
      <c r="H13" s="172"/>
      <c r="I13" s="172"/>
      <c r="J13" s="172"/>
      <c r="K13" s="172"/>
      <c r="L13" s="172"/>
      <c r="M13" s="172"/>
      <c r="N13" s="174"/>
    </row>
    <row r="14" spans="1:14" ht="12.75" customHeight="1" x14ac:dyDescent="0.3">
      <c r="A14" s="298"/>
      <c r="B14" s="299"/>
      <c r="C14" s="173"/>
      <c r="D14" s="175"/>
      <c r="E14" s="176"/>
      <c r="F14" s="172"/>
      <c r="G14" s="172"/>
      <c r="H14" s="172"/>
      <c r="I14" s="172"/>
      <c r="J14" s="172"/>
      <c r="K14" s="172"/>
      <c r="L14" s="172"/>
      <c r="M14" s="172"/>
      <c r="N14" s="174"/>
    </row>
    <row r="15" spans="1:14" ht="12.75" customHeight="1" x14ac:dyDescent="0.3">
      <c r="A15" s="298"/>
      <c r="B15" s="299"/>
      <c r="C15" s="173"/>
      <c r="D15" s="175"/>
      <c r="E15" s="176"/>
      <c r="F15" s="172"/>
      <c r="G15" s="172"/>
      <c r="H15" s="172"/>
      <c r="I15" s="172"/>
      <c r="J15" s="172"/>
      <c r="K15" s="172"/>
      <c r="L15" s="172"/>
      <c r="M15" s="172"/>
      <c r="N15" s="174"/>
    </row>
    <row r="16" spans="1:14" ht="12.75" customHeight="1" x14ac:dyDescent="0.3">
      <c r="A16" s="300" t="s">
        <v>1827</v>
      </c>
      <c r="B16" s="301"/>
      <c r="C16" s="301"/>
      <c r="D16" s="301"/>
      <c r="E16" s="177">
        <f>E12+E14</f>
        <v>1</v>
      </c>
      <c r="F16" s="172"/>
      <c r="G16" s="172"/>
      <c r="H16" s="172"/>
      <c r="I16" s="172"/>
      <c r="J16" s="172"/>
      <c r="K16" s="172"/>
      <c r="L16" s="172"/>
      <c r="M16" s="172"/>
      <c r="N16" s="174"/>
    </row>
    <row r="17" spans="1:16" ht="12.75" customHeight="1" x14ac:dyDescent="0.3">
      <c r="A17" s="300" t="s">
        <v>1828</v>
      </c>
      <c r="B17" s="301"/>
      <c r="C17" s="301"/>
      <c r="D17" s="301"/>
      <c r="E17" s="177">
        <f>E13+E15</f>
        <v>1</v>
      </c>
      <c r="F17" s="172"/>
      <c r="G17" s="172"/>
      <c r="H17" s="172"/>
      <c r="I17" s="172"/>
      <c r="J17" s="172"/>
      <c r="K17" s="172"/>
      <c r="L17" s="172"/>
      <c r="M17" s="172"/>
      <c r="N17" s="174"/>
    </row>
    <row r="18" spans="1:16" ht="23.25" x14ac:dyDescent="0.2">
      <c r="A18" s="178"/>
      <c r="B18" s="179"/>
      <c r="C18" s="179"/>
      <c r="D18" s="179"/>
      <c r="E18" s="179"/>
      <c r="F18" s="179"/>
      <c r="G18" s="180"/>
      <c r="H18" s="180"/>
      <c r="I18" s="180"/>
      <c r="J18" s="180"/>
      <c r="K18" s="180"/>
      <c r="L18" s="180"/>
      <c r="M18" s="180"/>
      <c r="N18" s="181"/>
    </row>
    <row r="19" spans="1:16" x14ac:dyDescent="0.2">
      <c r="A19" s="182"/>
      <c r="B19" s="183"/>
      <c r="C19" s="183"/>
      <c r="D19" s="183"/>
      <c r="E19" s="180"/>
      <c r="F19" s="180"/>
      <c r="G19" s="180"/>
      <c r="H19" s="180"/>
      <c r="I19" s="180"/>
      <c r="J19" s="180"/>
      <c r="K19" s="180"/>
      <c r="L19" s="180"/>
      <c r="M19" s="180"/>
      <c r="N19" s="181"/>
    </row>
    <row r="20" spans="1:16" ht="15.75" x14ac:dyDescent="0.25">
      <c r="A20" s="296" t="s">
        <v>1829</v>
      </c>
      <c r="B20" s="297"/>
      <c r="C20" s="167"/>
      <c r="D20" s="167"/>
      <c r="E20" s="167"/>
      <c r="F20" s="167"/>
      <c r="G20" s="167"/>
      <c r="H20" s="168"/>
      <c r="I20" s="167"/>
      <c r="J20" s="169"/>
      <c r="K20" s="169"/>
      <c r="L20" s="169"/>
      <c r="M20" s="169"/>
      <c r="N20" s="170"/>
    </row>
    <row r="21" spans="1:16" ht="24.75" customHeight="1" x14ac:dyDescent="0.25">
      <c r="A21" s="163"/>
      <c r="B21" s="165" t="s">
        <v>1830</v>
      </c>
      <c r="C21" s="294" t="s">
        <v>135</v>
      </c>
      <c r="D21" s="294"/>
      <c r="E21" s="294"/>
      <c r="F21" s="294"/>
      <c r="G21" s="294"/>
      <c r="H21" s="184">
        <v>24</v>
      </c>
      <c r="I21" s="185" t="s">
        <v>1831</v>
      </c>
      <c r="J21" s="180"/>
      <c r="K21" s="180"/>
      <c r="L21" s="180"/>
      <c r="M21" s="180"/>
      <c r="N21" s="181"/>
    </row>
    <row r="22" spans="1:16" ht="15.75" x14ac:dyDescent="0.25">
      <c r="A22" s="163"/>
      <c r="B22" s="165" t="s">
        <v>1832</v>
      </c>
      <c r="C22" s="294" t="s">
        <v>1833</v>
      </c>
      <c r="D22" s="294"/>
      <c r="E22" s="294"/>
      <c r="F22" s="294"/>
      <c r="G22" s="294"/>
      <c r="H22" s="184">
        <v>16.667999999999999</v>
      </c>
      <c r="I22" s="185" t="s">
        <v>1831</v>
      </c>
      <c r="J22" s="180"/>
      <c r="K22" s="180"/>
      <c r="L22" s="180"/>
      <c r="M22" s="180"/>
      <c r="N22" s="181"/>
    </row>
    <row r="23" spans="1:16" ht="15.75" x14ac:dyDescent="0.25">
      <c r="A23" s="163"/>
      <c r="B23" s="165" t="s">
        <v>1834</v>
      </c>
      <c r="C23" s="294" t="s">
        <v>1835</v>
      </c>
      <c r="D23" s="294"/>
      <c r="E23" s="294"/>
      <c r="F23" s="294"/>
      <c r="G23" s="294"/>
      <c r="H23" s="184">
        <v>5.7750000000000004</v>
      </c>
      <c r="I23" s="185" t="s">
        <v>1831</v>
      </c>
      <c r="J23" s="180"/>
      <c r="K23" s="180"/>
      <c r="L23" s="180"/>
      <c r="M23" s="180"/>
      <c r="N23" s="181"/>
    </row>
    <row r="24" spans="1:16" ht="12.75" customHeight="1" x14ac:dyDescent="0.25">
      <c r="A24" s="186"/>
      <c r="B24" s="165" t="s">
        <v>1836</v>
      </c>
      <c r="C24" s="294" t="s">
        <v>1837</v>
      </c>
      <c r="D24" s="294"/>
      <c r="E24" s="294"/>
      <c r="F24" s="294"/>
      <c r="G24" s="294"/>
      <c r="H24" s="184">
        <v>13.032</v>
      </c>
      <c r="I24" s="185" t="s">
        <v>1831</v>
      </c>
      <c r="J24" s="180"/>
      <c r="K24" s="180"/>
      <c r="L24" s="180"/>
      <c r="M24" s="180"/>
      <c r="N24" s="181"/>
    </row>
    <row r="25" spans="1:16" ht="26.25" customHeight="1" x14ac:dyDescent="0.2">
      <c r="A25" s="186"/>
      <c r="B25" s="187" t="s">
        <v>1838</v>
      </c>
      <c r="C25" s="294" t="s">
        <v>1839</v>
      </c>
      <c r="D25" s="294"/>
      <c r="E25" s="294"/>
      <c r="F25" s="294"/>
      <c r="G25" s="294"/>
      <c r="H25" s="184">
        <v>13.05</v>
      </c>
      <c r="I25" s="185" t="s">
        <v>1831</v>
      </c>
      <c r="J25" s="180"/>
      <c r="K25" s="180"/>
      <c r="L25" s="180"/>
      <c r="M25" s="180"/>
      <c r="N25" s="181"/>
    </row>
    <row r="26" spans="1:16" ht="38.25" customHeight="1" x14ac:dyDescent="0.2">
      <c r="A26" s="186"/>
      <c r="B26" s="180"/>
      <c r="C26" s="295" t="s">
        <v>1840</v>
      </c>
      <c r="D26" s="295"/>
      <c r="E26" s="295"/>
      <c r="F26" s="295"/>
      <c r="G26" s="295"/>
      <c r="H26" s="188">
        <v>2.0499999999999998</v>
      </c>
      <c r="I26" s="185" t="s">
        <v>1831</v>
      </c>
      <c r="J26" s="180"/>
      <c r="K26" s="180"/>
      <c r="L26" s="180"/>
      <c r="M26" s="189"/>
      <c r="N26" s="181"/>
      <c r="P26" s="154">
        <v>18306</v>
      </c>
    </row>
    <row r="27" spans="1:16" ht="38.25" customHeight="1" x14ac:dyDescent="0.2">
      <c r="A27" s="186"/>
      <c r="B27" s="180"/>
      <c r="C27" s="295" t="s">
        <v>1844</v>
      </c>
      <c r="D27" s="295"/>
      <c r="E27" s="295"/>
      <c r="F27" s="295"/>
      <c r="G27" s="295"/>
      <c r="H27" s="188">
        <f>4.1*2</f>
        <v>8.1999999999999993</v>
      </c>
      <c r="I27" s="185" t="s">
        <v>1831</v>
      </c>
      <c r="J27" s="180"/>
      <c r="K27" s="180"/>
      <c r="L27" s="180"/>
      <c r="M27" s="189"/>
      <c r="N27" s="181"/>
    </row>
    <row r="28" spans="1:16" x14ac:dyDescent="0.2">
      <c r="A28" s="186"/>
      <c r="B28" s="180"/>
      <c r="C28" s="180"/>
      <c r="D28" s="180"/>
      <c r="E28" s="190" t="s">
        <v>1740</v>
      </c>
      <c r="F28" s="183"/>
      <c r="G28" s="183"/>
      <c r="H28" s="188">
        <f>ROUND(SUM(H20:H27),2)</f>
        <v>82.78</v>
      </c>
      <c r="I28" s="183" t="s">
        <v>1831</v>
      </c>
      <c r="J28" s="180"/>
      <c r="K28" s="180"/>
      <c r="L28" s="180"/>
      <c r="M28" s="189"/>
      <c r="N28" s="181"/>
    </row>
    <row r="29" spans="1:16" ht="12.75" customHeight="1" x14ac:dyDescent="0.2">
      <c r="A29" s="191"/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3"/>
    </row>
    <row r="30" spans="1:16" ht="15.75" x14ac:dyDescent="0.25">
      <c r="A30" s="296" t="s">
        <v>1841</v>
      </c>
      <c r="B30" s="297" t="s">
        <v>1842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70"/>
    </row>
    <row r="31" spans="1:16" x14ac:dyDescent="0.2">
      <c r="A31" s="292" t="s">
        <v>1827</v>
      </c>
      <c r="B31" s="293"/>
      <c r="C31" s="293"/>
      <c r="D31" s="293"/>
      <c r="E31" s="194">
        <f>E16*H28</f>
        <v>82.78</v>
      </c>
      <c r="F31" s="195" t="s">
        <v>1843</v>
      </c>
      <c r="G31" s="196"/>
      <c r="H31" s="196"/>
      <c r="I31" s="196"/>
      <c r="J31" s="196"/>
      <c r="K31" s="196"/>
      <c r="L31" s="196"/>
      <c r="M31" s="196"/>
      <c r="N31" s="197"/>
    </row>
    <row r="32" spans="1:16" x14ac:dyDescent="0.2">
      <c r="A32" s="292" t="s">
        <v>1828</v>
      </c>
      <c r="B32" s="293"/>
      <c r="C32" s="293"/>
      <c r="D32" s="293"/>
      <c r="E32" s="194">
        <f>E17*H28</f>
        <v>82.78</v>
      </c>
      <c r="F32" s="195" t="s">
        <v>1843</v>
      </c>
      <c r="G32" s="196"/>
      <c r="H32" s="196"/>
      <c r="I32" s="196"/>
      <c r="J32" s="196"/>
      <c r="K32" s="196"/>
      <c r="L32" s="196"/>
      <c r="M32" s="196"/>
      <c r="N32" s="197"/>
    </row>
    <row r="33" spans="1:19" ht="13.5" thickBot="1" x14ac:dyDescent="0.25">
      <c r="A33" s="198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200"/>
    </row>
    <row r="34" spans="1:19" x14ac:dyDescent="0.2">
      <c r="A34" s="201"/>
    </row>
    <row r="35" spans="1:19" x14ac:dyDescent="0.2">
      <c r="A35" s="202"/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</row>
    <row r="39" spans="1:19" ht="14.25" x14ac:dyDescent="0.2">
      <c r="A39" s="204"/>
      <c r="B39" s="290"/>
      <c r="C39" s="290"/>
      <c r="D39" s="290"/>
      <c r="E39" s="290"/>
      <c r="F39" s="290"/>
      <c r="G39" s="290"/>
      <c r="H39" s="290"/>
      <c r="I39" s="205"/>
      <c r="J39" s="205"/>
      <c r="K39" s="205"/>
      <c r="L39" s="205"/>
      <c r="M39" s="205"/>
      <c r="N39" s="205"/>
      <c r="O39" s="205"/>
      <c r="P39" s="205"/>
      <c r="Q39" s="205"/>
      <c r="R39" s="205"/>
      <c r="S39" s="205"/>
    </row>
    <row r="40" spans="1:19" ht="14.25" x14ac:dyDescent="0.2">
      <c r="A40" s="204"/>
      <c r="B40" s="290"/>
      <c r="C40" s="290"/>
      <c r="D40" s="290"/>
      <c r="E40" s="290"/>
      <c r="F40" s="290"/>
      <c r="G40" s="290"/>
      <c r="H40" s="290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</row>
    <row r="41" spans="1:19" ht="14.25" x14ac:dyDescent="0.2">
      <c r="A41" s="206"/>
      <c r="B41" s="289"/>
      <c r="C41" s="289"/>
      <c r="D41" s="289"/>
      <c r="E41" s="289"/>
      <c r="F41" s="289"/>
      <c r="G41" s="289"/>
      <c r="H41" s="289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</row>
    <row r="42" spans="1:19" ht="14.25" x14ac:dyDescent="0.2">
      <c r="A42" s="204"/>
      <c r="B42" s="290"/>
      <c r="C42" s="290"/>
      <c r="D42" s="290"/>
      <c r="E42" s="290"/>
      <c r="F42" s="290"/>
      <c r="G42" s="290"/>
      <c r="H42" s="290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</row>
    <row r="43" spans="1:19" ht="14.25" x14ac:dyDescent="0.2">
      <c r="A43" s="206"/>
      <c r="B43" s="289"/>
      <c r="C43" s="289"/>
      <c r="D43" s="289"/>
      <c r="E43" s="289"/>
      <c r="F43" s="289"/>
      <c r="G43" s="289"/>
      <c r="H43" s="289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205"/>
    </row>
    <row r="44" spans="1:19" ht="14.25" x14ac:dyDescent="0.2">
      <c r="A44" s="204"/>
      <c r="B44" s="290"/>
      <c r="C44" s="290"/>
      <c r="D44" s="290"/>
      <c r="E44" s="290"/>
      <c r="F44" s="290"/>
      <c r="G44" s="290"/>
      <c r="H44" s="290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</row>
    <row r="45" spans="1:19" ht="14.25" x14ac:dyDescent="0.2">
      <c r="A45" s="206"/>
      <c r="B45" s="291"/>
      <c r="C45" s="291"/>
      <c r="D45" s="291"/>
      <c r="E45" s="291"/>
      <c r="F45" s="291"/>
      <c r="G45" s="291"/>
      <c r="H45" s="291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</row>
    <row r="46" spans="1:19" ht="14.25" x14ac:dyDescent="0.2">
      <c r="A46" s="206"/>
      <c r="B46" s="289"/>
      <c r="C46" s="289"/>
      <c r="D46" s="289"/>
      <c r="E46" s="289"/>
      <c r="F46" s="289"/>
      <c r="G46" s="289"/>
      <c r="H46" s="289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</row>
    <row r="47" spans="1:19" ht="14.25" x14ac:dyDescent="0.2">
      <c r="A47" s="206"/>
      <c r="B47" s="289"/>
      <c r="C47" s="289"/>
      <c r="D47" s="289"/>
      <c r="E47" s="289"/>
      <c r="F47" s="289"/>
      <c r="G47" s="289"/>
      <c r="H47" s="289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</row>
    <row r="48" spans="1:19" ht="14.25" x14ac:dyDescent="0.2">
      <c r="A48" s="206"/>
      <c r="B48" s="289"/>
      <c r="C48" s="289"/>
      <c r="D48" s="289"/>
      <c r="E48" s="289"/>
      <c r="F48" s="289"/>
      <c r="G48" s="289"/>
      <c r="H48" s="289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</row>
    <row r="49" spans="1:19" ht="14.25" x14ac:dyDescent="0.2">
      <c r="A49" s="206"/>
      <c r="B49" s="289"/>
      <c r="C49" s="289"/>
      <c r="D49" s="289"/>
      <c r="E49" s="289"/>
      <c r="F49" s="289"/>
      <c r="G49" s="289"/>
      <c r="H49" s="289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</row>
    <row r="50" spans="1:19" ht="14.25" x14ac:dyDescent="0.2">
      <c r="A50" s="206"/>
      <c r="B50" s="289"/>
      <c r="C50" s="289"/>
      <c r="D50" s="289"/>
      <c r="E50" s="289"/>
      <c r="F50" s="289"/>
      <c r="G50" s="289"/>
      <c r="H50" s="289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</row>
    <row r="51" spans="1:19" ht="14.25" x14ac:dyDescent="0.2">
      <c r="A51" s="206"/>
      <c r="B51" s="207"/>
      <c r="C51" s="207"/>
      <c r="D51" s="207"/>
      <c r="E51" s="207"/>
      <c r="F51" s="207"/>
      <c r="G51" s="207"/>
      <c r="H51" s="207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</row>
    <row r="52" spans="1:19" ht="14.25" x14ac:dyDescent="0.2">
      <c r="A52" s="206"/>
      <c r="B52" s="207"/>
      <c r="C52" s="207"/>
      <c r="D52" s="207"/>
      <c r="E52" s="207"/>
      <c r="F52" s="207"/>
      <c r="G52" s="207"/>
      <c r="H52" s="207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</row>
    <row r="53" spans="1:19" ht="14.25" x14ac:dyDescent="0.2">
      <c r="A53" s="204"/>
      <c r="B53" s="290"/>
      <c r="C53" s="290"/>
      <c r="D53" s="290"/>
      <c r="E53" s="290"/>
      <c r="F53" s="290"/>
      <c r="G53" s="290"/>
      <c r="H53" s="290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</row>
    <row r="54" spans="1:19" ht="14.25" x14ac:dyDescent="0.2">
      <c r="A54" s="206"/>
      <c r="B54" s="289"/>
      <c r="C54" s="289"/>
      <c r="D54" s="289"/>
      <c r="E54" s="289"/>
      <c r="F54" s="289"/>
      <c r="G54" s="289"/>
      <c r="H54" s="289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</row>
    <row r="55" spans="1:19" ht="14.25" x14ac:dyDescent="0.2">
      <c r="A55" s="204"/>
      <c r="B55" s="290"/>
      <c r="C55" s="290"/>
      <c r="D55" s="290"/>
      <c r="E55" s="290"/>
      <c r="F55" s="290"/>
      <c r="G55" s="290"/>
      <c r="H55" s="290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</row>
    <row r="56" spans="1:19" ht="14.25" x14ac:dyDescent="0.2">
      <c r="A56" s="206"/>
      <c r="B56" s="289"/>
      <c r="C56" s="289"/>
      <c r="D56" s="289"/>
      <c r="E56" s="289"/>
      <c r="F56" s="289"/>
      <c r="G56" s="289"/>
      <c r="H56" s="289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</row>
    <row r="57" spans="1:19" ht="14.25" x14ac:dyDescent="0.2">
      <c r="A57" s="206"/>
      <c r="B57" s="289"/>
      <c r="C57" s="289"/>
      <c r="D57" s="289"/>
      <c r="E57" s="289"/>
      <c r="F57" s="289"/>
      <c r="G57" s="289"/>
      <c r="H57" s="289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</row>
    <row r="58" spans="1:19" ht="14.25" x14ac:dyDescent="0.2">
      <c r="A58" s="206"/>
      <c r="B58" s="289"/>
      <c r="C58" s="289"/>
      <c r="D58" s="289"/>
      <c r="E58" s="289"/>
      <c r="F58" s="289"/>
      <c r="G58" s="289"/>
      <c r="H58" s="289"/>
      <c r="I58" s="205"/>
      <c r="J58" s="205"/>
      <c r="K58" s="205"/>
      <c r="L58" s="205"/>
      <c r="M58" s="205"/>
      <c r="N58" s="205"/>
      <c r="O58" s="205"/>
      <c r="P58" s="205"/>
      <c r="Q58" s="205"/>
      <c r="R58" s="205"/>
      <c r="S58" s="205"/>
    </row>
    <row r="59" spans="1:19" ht="14.25" x14ac:dyDescent="0.2">
      <c r="A59" s="206"/>
      <c r="B59" s="289"/>
      <c r="C59" s="289"/>
      <c r="D59" s="289"/>
      <c r="E59" s="289"/>
      <c r="F59" s="289"/>
      <c r="G59" s="289"/>
      <c r="H59" s="289"/>
      <c r="I59" s="205"/>
      <c r="J59" s="205"/>
      <c r="K59" s="205"/>
      <c r="L59" s="205"/>
      <c r="M59" s="205"/>
      <c r="N59" s="205"/>
      <c r="O59" s="205"/>
      <c r="P59" s="205"/>
      <c r="Q59" s="205"/>
      <c r="R59" s="205"/>
      <c r="S59" s="205"/>
    </row>
    <row r="60" spans="1:19" ht="14.25" x14ac:dyDescent="0.2">
      <c r="A60" s="206"/>
      <c r="B60" s="289"/>
      <c r="C60" s="289"/>
      <c r="D60" s="289"/>
      <c r="E60" s="289"/>
      <c r="F60" s="289"/>
      <c r="G60" s="289"/>
      <c r="H60" s="289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</row>
    <row r="61" spans="1:19" ht="14.25" x14ac:dyDescent="0.2">
      <c r="A61" s="206"/>
      <c r="B61" s="207"/>
      <c r="C61" s="207"/>
      <c r="D61" s="207"/>
      <c r="E61" s="207"/>
      <c r="F61" s="207"/>
      <c r="G61" s="207"/>
      <c r="H61" s="207"/>
      <c r="I61" s="205"/>
      <c r="J61" s="205"/>
      <c r="K61" s="205"/>
      <c r="L61" s="205"/>
      <c r="M61" s="205"/>
      <c r="N61" s="205"/>
      <c r="O61" s="205"/>
      <c r="P61" s="205"/>
      <c r="Q61" s="205"/>
      <c r="R61" s="205"/>
      <c r="S61" s="205"/>
    </row>
    <row r="62" spans="1:19" ht="14.25" x14ac:dyDescent="0.2">
      <c r="A62" s="208"/>
      <c r="B62" s="288"/>
      <c r="C62" s="288"/>
      <c r="D62" s="288"/>
      <c r="E62" s="288"/>
      <c r="F62" s="288"/>
      <c r="G62" s="288"/>
      <c r="H62" s="288"/>
      <c r="I62" s="209"/>
      <c r="J62" s="205"/>
      <c r="K62" s="205"/>
      <c r="L62" s="205"/>
      <c r="M62" s="205"/>
      <c r="N62" s="205"/>
      <c r="O62" s="205"/>
      <c r="P62" s="205"/>
      <c r="Q62" s="205"/>
      <c r="R62" s="205"/>
      <c r="S62" s="205"/>
    </row>
    <row r="63" spans="1:19" ht="14.25" x14ac:dyDescent="0.2">
      <c r="A63" s="208"/>
      <c r="B63" s="287"/>
      <c r="C63" s="287"/>
      <c r="D63" s="287"/>
      <c r="E63" s="287"/>
      <c r="F63" s="287"/>
      <c r="G63" s="287"/>
      <c r="H63" s="287"/>
      <c r="I63" s="209"/>
      <c r="J63" s="209"/>
      <c r="K63" s="209"/>
      <c r="L63" s="209"/>
      <c r="M63" s="209"/>
      <c r="N63" s="209"/>
      <c r="O63" s="209"/>
      <c r="P63" s="209"/>
      <c r="Q63" s="209"/>
      <c r="R63" s="209"/>
      <c r="S63" s="209"/>
    </row>
    <row r="64" spans="1:19" ht="14.25" x14ac:dyDescent="0.2">
      <c r="A64" s="208"/>
      <c r="B64" s="288"/>
      <c r="C64" s="288"/>
      <c r="D64" s="288"/>
      <c r="E64" s="288"/>
      <c r="F64" s="288"/>
      <c r="G64" s="288"/>
      <c r="H64" s="288"/>
      <c r="I64" s="209"/>
      <c r="J64" s="205"/>
      <c r="K64" s="205"/>
      <c r="L64" s="205"/>
      <c r="M64" s="205"/>
      <c r="N64" s="205"/>
      <c r="O64" s="205"/>
      <c r="P64" s="205"/>
      <c r="Q64" s="205"/>
      <c r="R64" s="205"/>
      <c r="S64" s="205"/>
    </row>
    <row r="65" spans="1:61" ht="15" x14ac:dyDescent="0.25">
      <c r="A65" s="208"/>
      <c r="B65" s="287"/>
      <c r="C65" s="287"/>
      <c r="D65" s="287"/>
      <c r="E65" s="287"/>
      <c r="F65" s="287"/>
      <c r="G65" s="287"/>
      <c r="H65" s="287"/>
      <c r="I65" s="209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BI65" s="210"/>
    </row>
    <row r="66" spans="1:61" ht="14.25" x14ac:dyDescent="0.2">
      <c r="A66" s="208"/>
      <c r="B66" s="288"/>
      <c r="C66" s="288"/>
      <c r="D66" s="288"/>
      <c r="E66" s="288"/>
      <c r="F66" s="288"/>
      <c r="G66" s="288"/>
      <c r="H66" s="288"/>
      <c r="I66" s="209"/>
      <c r="J66" s="205"/>
      <c r="K66" s="205"/>
      <c r="L66" s="205"/>
      <c r="M66" s="205"/>
      <c r="N66" s="205"/>
      <c r="O66" s="205"/>
      <c r="P66" s="205"/>
      <c r="Q66" s="205"/>
      <c r="R66" s="205"/>
      <c r="S66" s="205"/>
    </row>
    <row r="67" spans="1:61" ht="14.25" x14ac:dyDescent="0.2">
      <c r="A67" s="208"/>
      <c r="B67" s="288"/>
      <c r="C67" s="288"/>
      <c r="D67" s="288"/>
      <c r="E67" s="288"/>
      <c r="F67" s="288"/>
      <c r="G67" s="288"/>
      <c r="H67" s="288"/>
      <c r="I67" s="209"/>
      <c r="J67" s="205"/>
      <c r="K67" s="205"/>
      <c r="L67" s="205"/>
      <c r="M67" s="205"/>
      <c r="N67" s="205"/>
      <c r="O67" s="205"/>
      <c r="P67" s="205"/>
      <c r="Q67" s="205"/>
      <c r="R67" s="205"/>
      <c r="S67" s="205"/>
    </row>
    <row r="68" spans="1:61" ht="14.25" x14ac:dyDescent="0.2">
      <c r="A68" s="208"/>
      <c r="B68" s="287"/>
      <c r="C68" s="287"/>
      <c r="D68" s="287"/>
      <c r="E68" s="287"/>
      <c r="F68" s="287"/>
      <c r="G68" s="287"/>
      <c r="H68" s="287"/>
      <c r="I68" s="209"/>
      <c r="J68" s="205"/>
      <c r="K68" s="205"/>
      <c r="L68" s="205"/>
      <c r="M68" s="205"/>
      <c r="N68" s="205"/>
      <c r="O68" s="205"/>
      <c r="P68" s="205"/>
      <c r="Q68" s="205"/>
      <c r="R68" s="205"/>
      <c r="S68" s="205"/>
    </row>
    <row r="69" spans="1:61" ht="14.25" x14ac:dyDescent="0.2">
      <c r="A69" s="208"/>
      <c r="B69" s="288"/>
      <c r="C69" s="288"/>
      <c r="D69" s="288"/>
      <c r="E69" s="288"/>
      <c r="F69" s="288"/>
      <c r="G69" s="288"/>
      <c r="H69" s="288"/>
      <c r="I69" s="209"/>
      <c r="J69" s="205"/>
      <c r="K69" s="205"/>
      <c r="L69" s="205"/>
      <c r="M69" s="205"/>
      <c r="N69" s="205"/>
      <c r="O69" s="205"/>
      <c r="P69" s="205"/>
      <c r="Q69" s="205"/>
      <c r="R69" s="205"/>
      <c r="S69" s="205"/>
    </row>
  </sheetData>
  <mergeCells count="51">
    <mergeCell ref="A17:D17"/>
    <mergeCell ref="A2:N2"/>
    <mergeCell ref="A3:N3"/>
    <mergeCell ref="A4:N4"/>
    <mergeCell ref="A5:N5"/>
    <mergeCell ref="A7:N8"/>
    <mergeCell ref="A10:B10"/>
    <mergeCell ref="A12:B12"/>
    <mergeCell ref="A13:B13"/>
    <mergeCell ref="A14:B14"/>
    <mergeCell ref="A15:B15"/>
    <mergeCell ref="A16:D16"/>
    <mergeCell ref="A20:B20"/>
    <mergeCell ref="C21:G21"/>
    <mergeCell ref="C22:G22"/>
    <mergeCell ref="C23:G23"/>
    <mergeCell ref="C24:G24"/>
    <mergeCell ref="C25:G25"/>
    <mergeCell ref="C26:G26"/>
    <mergeCell ref="C27:G27"/>
    <mergeCell ref="A30:B30"/>
    <mergeCell ref="A31:D31"/>
    <mergeCell ref="B49:H49"/>
    <mergeCell ref="A32:D32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64:H64"/>
    <mergeCell ref="B50:H50"/>
    <mergeCell ref="B53:H53"/>
    <mergeCell ref="B54:H54"/>
    <mergeCell ref="B55:H55"/>
    <mergeCell ref="B56:H56"/>
    <mergeCell ref="B57:H57"/>
    <mergeCell ref="B58:H58"/>
    <mergeCell ref="B59:H59"/>
    <mergeCell ref="B60:H60"/>
    <mergeCell ref="B62:H62"/>
    <mergeCell ref="B63:H63"/>
    <mergeCell ref="B65:H65"/>
    <mergeCell ref="B66:H66"/>
    <mergeCell ref="B67:H67"/>
    <mergeCell ref="B68:H68"/>
    <mergeCell ref="B69:H6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portrait" r:id="rId1"/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A39E3-C922-4AA2-95CB-7C960A1ACD27}">
  <sheetPr>
    <pageSetUpPr fitToPage="1"/>
  </sheetPr>
  <dimension ref="A1:BD98"/>
  <sheetViews>
    <sheetView showGridLines="0" view="pageBreakPreview" zoomScaleNormal="100" zoomScaleSheetLayoutView="100" workbookViewId="0">
      <selection activeCell="K9" sqref="K9"/>
    </sheetView>
  </sheetViews>
  <sheetFormatPr defaultRowHeight="12.75" x14ac:dyDescent="0.2"/>
  <cols>
    <col min="1" max="1" width="14.375" style="212" customWidth="1"/>
    <col min="2" max="4" width="11.125" style="212" customWidth="1"/>
    <col min="5" max="5" width="11.125" style="238" customWidth="1"/>
    <col min="6" max="9" width="11.125" style="212" customWidth="1"/>
    <col min="10" max="250" width="9" style="212"/>
    <col min="251" max="251" width="30.125" style="212" customWidth="1"/>
    <col min="252" max="252" width="16.875" style="212" customWidth="1"/>
    <col min="253" max="253" width="8" style="212" customWidth="1"/>
    <col min="254" max="254" width="9.625" style="212" customWidth="1"/>
    <col min="255" max="255" width="9" style="212"/>
    <col min="256" max="256" width="4.375" style="212" customWidth="1"/>
    <col min="257" max="257" width="15.375" style="212" customWidth="1"/>
    <col min="258" max="262" width="9" style="212"/>
    <col min="263" max="263" width="2.75" style="212" customWidth="1"/>
    <col min="264" max="265" width="0" style="212" hidden="1" customWidth="1"/>
    <col min="266" max="506" width="9" style="212"/>
    <col min="507" max="507" width="30.125" style="212" customWidth="1"/>
    <col min="508" max="508" width="16.875" style="212" customWidth="1"/>
    <col min="509" max="509" width="8" style="212" customWidth="1"/>
    <col min="510" max="510" width="9.625" style="212" customWidth="1"/>
    <col min="511" max="511" width="9" style="212"/>
    <col min="512" max="512" width="4.375" style="212" customWidth="1"/>
    <col min="513" max="513" width="15.375" style="212" customWidth="1"/>
    <col min="514" max="518" width="9" style="212"/>
    <col min="519" max="519" width="2.75" style="212" customWidth="1"/>
    <col min="520" max="521" width="0" style="212" hidden="1" customWidth="1"/>
    <col min="522" max="762" width="9" style="212"/>
    <col min="763" max="763" width="30.125" style="212" customWidth="1"/>
    <col min="764" max="764" width="16.875" style="212" customWidth="1"/>
    <col min="765" max="765" width="8" style="212" customWidth="1"/>
    <col min="766" max="766" width="9.625" style="212" customWidth="1"/>
    <col min="767" max="767" width="9" style="212"/>
    <col min="768" max="768" width="4.375" style="212" customWidth="1"/>
    <col min="769" max="769" width="15.375" style="212" customWidth="1"/>
    <col min="770" max="774" width="9" style="212"/>
    <col min="775" max="775" width="2.75" style="212" customWidth="1"/>
    <col min="776" max="777" width="0" style="212" hidden="1" customWidth="1"/>
    <col min="778" max="1018" width="9" style="212"/>
    <col min="1019" max="1019" width="30.125" style="212" customWidth="1"/>
    <col min="1020" max="1020" width="16.875" style="212" customWidth="1"/>
    <col min="1021" max="1021" width="8" style="212" customWidth="1"/>
    <col min="1022" max="1022" width="9.625" style="212" customWidth="1"/>
    <col min="1023" max="1023" width="9" style="212"/>
    <col min="1024" max="1024" width="4.375" style="212" customWidth="1"/>
    <col min="1025" max="1025" width="15.375" style="212" customWidth="1"/>
    <col min="1026" max="1030" width="9" style="212"/>
    <col min="1031" max="1031" width="2.75" style="212" customWidth="1"/>
    <col min="1032" max="1033" width="0" style="212" hidden="1" customWidth="1"/>
    <col min="1034" max="1274" width="9" style="212"/>
    <col min="1275" max="1275" width="30.125" style="212" customWidth="1"/>
    <col min="1276" max="1276" width="16.875" style="212" customWidth="1"/>
    <col min="1277" max="1277" width="8" style="212" customWidth="1"/>
    <col min="1278" max="1278" width="9.625" style="212" customWidth="1"/>
    <col min="1279" max="1279" width="9" style="212"/>
    <col min="1280" max="1280" width="4.375" style="212" customWidth="1"/>
    <col min="1281" max="1281" width="15.375" style="212" customWidth="1"/>
    <col min="1282" max="1286" width="9" style="212"/>
    <col min="1287" max="1287" width="2.75" style="212" customWidth="1"/>
    <col min="1288" max="1289" width="0" style="212" hidden="1" customWidth="1"/>
    <col min="1290" max="1530" width="9" style="212"/>
    <col min="1531" max="1531" width="30.125" style="212" customWidth="1"/>
    <col min="1532" max="1532" width="16.875" style="212" customWidth="1"/>
    <col min="1533" max="1533" width="8" style="212" customWidth="1"/>
    <col min="1534" max="1534" width="9.625" style="212" customWidth="1"/>
    <col min="1535" max="1535" width="9" style="212"/>
    <col min="1536" max="1536" width="4.375" style="212" customWidth="1"/>
    <col min="1537" max="1537" width="15.375" style="212" customWidth="1"/>
    <col min="1538" max="1542" width="9" style="212"/>
    <col min="1543" max="1543" width="2.75" style="212" customWidth="1"/>
    <col min="1544" max="1545" width="0" style="212" hidden="1" customWidth="1"/>
    <col min="1546" max="1786" width="9" style="212"/>
    <col min="1787" max="1787" width="30.125" style="212" customWidth="1"/>
    <col min="1788" max="1788" width="16.875" style="212" customWidth="1"/>
    <col min="1789" max="1789" width="8" style="212" customWidth="1"/>
    <col min="1790" max="1790" width="9.625" style="212" customWidth="1"/>
    <col min="1791" max="1791" width="9" style="212"/>
    <col min="1792" max="1792" width="4.375" style="212" customWidth="1"/>
    <col min="1793" max="1793" width="15.375" style="212" customWidth="1"/>
    <col min="1794" max="1798" width="9" style="212"/>
    <col min="1799" max="1799" width="2.75" style="212" customWidth="1"/>
    <col min="1800" max="1801" width="0" style="212" hidden="1" customWidth="1"/>
    <col min="1802" max="2042" width="9" style="212"/>
    <col min="2043" max="2043" width="30.125" style="212" customWidth="1"/>
    <col min="2044" max="2044" width="16.875" style="212" customWidth="1"/>
    <col min="2045" max="2045" width="8" style="212" customWidth="1"/>
    <col min="2046" max="2046" width="9.625" style="212" customWidth="1"/>
    <col min="2047" max="2047" width="9" style="212"/>
    <col min="2048" max="2048" width="4.375" style="212" customWidth="1"/>
    <col min="2049" max="2049" width="15.375" style="212" customWidth="1"/>
    <col min="2050" max="2054" width="9" style="212"/>
    <col min="2055" max="2055" width="2.75" style="212" customWidth="1"/>
    <col min="2056" max="2057" width="0" style="212" hidden="1" customWidth="1"/>
    <col min="2058" max="2298" width="9" style="212"/>
    <col min="2299" max="2299" width="30.125" style="212" customWidth="1"/>
    <col min="2300" max="2300" width="16.875" style="212" customWidth="1"/>
    <col min="2301" max="2301" width="8" style="212" customWidth="1"/>
    <col min="2302" max="2302" width="9.625" style="212" customWidth="1"/>
    <col min="2303" max="2303" width="9" style="212"/>
    <col min="2304" max="2304" width="4.375" style="212" customWidth="1"/>
    <col min="2305" max="2305" width="15.375" style="212" customWidth="1"/>
    <col min="2306" max="2310" width="9" style="212"/>
    <col min="2311" max="2311" width="2.75" style="212" customWidth="1"/>
    <col min="2312" max="2313" width="0" style="212" hidden="1" customWidth="1"/>
    <col min="2314" max="2554" width="9" style="212"/>
    <col min="2555" max="2555" width="30.125" style="212" customWidth="1"/>
    <col min="2556" max="2556" width="16.875" style="212" customWidth="1"/>
    <col min="2557" max="2557" width="8" style="212" customWidth="1"/>
    <col min="2558" max="2558" width="9.625" style="212" customWidth="1"/>
    <col min="2559" max="2559" width="9" style="212"/>
    <col min="2560" max="2560" width="4.375" style="212" customWidth="1"/>
    <col min="2561" max="2561" width="15.375" style="212" customWidth="1"/>
    <col min="2562" max="2566" width="9" style="212"/>
    <col min="2567" max="2567" width="2.75" style="212" customWidth="1"/>
    <col min="2568" max="2569" width="0" style="212" hidden="1" customWidth="1"/>
    <col min="2570" max="2810" width="9" style="212"/>
    <col min="2811" max="2811" width="30.125" style="212" customWidth="1"/>
    <col min="2812" max="2812" width="16.875" style="212" customWidth="1"/>
    <col min="2813" max="2813" width="8" style="212" customWidth="1"/>
    <col min="2814" max="2814" width="9.625" style="212" customWidth="1"/>
    <col min="2815" max="2815" width="9" style="212"/>
    <col min="2816" max="2816" width="4.375" style="212" customWidth="1"/>
    <col min="2817" max="2817" width="15.375" style="212" customWidth="1"/>
    <col min="2818" max="2822" width="9" style="212"/>
    <col min="2823" max="2823" width="2.75" style="212" customWidth="1"/>
    <col min="2824" max="2825" width="0" style="212" hidden="1" customWidth="1"/>
    <col min="2826" max="3066" width="9" style="212"/>
    <col min="3067" max="3067" width="30.125" style="212" customWidth="1"/>
    <col min="3068" max="3068" width="16.875" style="212" customWidth="1"/>
    <col min="3069" max="3069" width="8" style="212" customWidth="1"/>
    <col min="3070" max="3070" width="9.625" style="212" customWidth="1"/>
    <col min="3071" max="3071" width="9" style="212"/>
    <col min="3072" max="3072" width="4.375" style="212" customWidth="1"/>
    <col min="3073" max="3073" width="15.375" style="212" customWidth="1"/>
    <col min="3074" max="3078" width="9" style="212"/>
    <col min="3079" max="3079" width="2.75" style="212" customWidth="1"/>
    <col min="3080" max="3081" width="0" style="212" hidden="1" customWidth="1"/>
    <col min="3082" max="3322" width="9" style="212"/>
    <col min="3323" max="3323" width="30.125" style="212" customWidth="1"/>
    <col min="3324" max="3324" width="16.875" style="212" customWidth="1"/>
    <col min="3325" max="3325" width="8" style="212" customWidth="1"/>
    <col min="3326" max="3326" width="9.625" style="212" customWidth="1"/>
    <col min="3327" max="3327" width="9" style="212"/>
    <col min="3328" max="3328" width="4.375" style="212" customWidth="1"/>
    <col min="3329" max="3329" width="15.375" style="212" customWidth="1"/>
    <col min="3330" max="3334" width="9" style="212"/>
    <col min="3335" max="3335" width="2.75" style="212" customWidth="1"/>
    <col min="3336" max="3337" width="0" style="212" hidden="1" customWidth="1"/>
    <col min="3338" max="3578" width="9" style="212"/>
    <col min="3579" max="3579" width="30.125" style="212" customWidth="1"/>
    <col min="3580" max="3580" width="16.875" style="212" customWidth="1"/>
    <col min="3581" max="3581" width="8" style="212" customWidth="1"/>
    <col min="3582" max="3582" width="9.625" style="212" customWidth="1"/>
    <col min="3583" max="3583" width="9" style="212"/>
    <col min="3584" max="3584" width="4.375" style="212" customWidth="1"/>
    <col min="3585" max="3585" width="15.375" style="212" customWidth="1"/>
    <col min="3586" max="3590" width="9" style="212"/>
    <col min="3591" max="3591" width="2.75" style="212" customWidth="1"/>
    <col min="3592" max="3593" width="0" style="212" hidden="1" customWidth="1"/>
    <col min="3594" max="3834" width="9" style="212"/>
    <col min="3835" max="3835" width="30.125" style="212" customWidth="1"/>
    <col min="3836" max="3836" width="16.875" style="212" customWidth="1"/>
    <col min="3837" max="3837" width="8" style="212" customWidth="1"/>
    <col min="3838" max="3838" width="9.625" style="212" customWidth="1"/>
    <col min="3839" max="3839" width="9" style="212"/>
    <col min="3840" max="3840" width="4.375" style="212" customWidth="1"/>
    <col min="3841" max="3841" width="15.375" style="212" customWidth="1"/>
    <col min="3842" max="3846" width="9" style="212"/>
    <col min="3847" max="3847" width="2.75" style="212" customWidth="1"/>
    <col min="3848" max="3849" width="0" style="212" hidden="1" customWidth="1"/>
    <col min="3850" max="4090" width="9" style="212"/>
    <col min="4091" max="4091" width="30.125" style="212" customWidth="1"/>
    <col min="4092" max="4092" width="16.875" style="212" customWidth="1"/>
    <col min="4093" max="4093" width="8" style="212" customWidth="1"/>
    <col min="4094" max="4094" width="9.625" style="212" customWidth="1"/>
    <col min="4095" max="4095" width="9" style="212"/>
    <col min="4096" max="4096" width="4.375" style="212" customWidth="1"/>
    <col min="4097" max="4097" width="15.375" style="212" customWidth="1"/>
    <col min="4098" max="4102" width="9" style="212"/>
    <col min="4103" max="4103" width="2.75" style="212" customWidth="1"/>
    <col min="4104" max="4105" width="0" style="212" hidden="1" customWidth="1"/>
    <col min="4106" max="4346" width="9" style="212"/>
    <col min="4347" max="4347" width="30.125" style="212" customWidth="1"/>
    <col min="4348" max="4348" width="16.875" style="212" customWidth="1"/>
    <col min="4349" max="4349" width="8" style="212" customWidth="1"/>
    <col min="4350" max="4350" width="9.625" style="212" customWidth="1"/>
    <col min="4351" max="4351" width="9" style="212"/>
    <col min="4352" max="4352" width="4.375" style="212" customWidth="1"/>
    <col min="4353" max="4353" width="15.375" style="212" customWidth="1"/>
    <col min="4354" max="4358" width="9" style="212"/>
    <col min="4359" max="4359" width="2.75" style="212" customWidth="1"/>
    <col min="4360" max="4361" width="0" style="212" hidden="1" customWidth="1"/>
    <col min="4362" max="4602" width="9" style="212"/>
    <col min="4603" max="4603" width="30.125" style="212" customWidth="1"/>
    <col min="4604" max="4604" width="16.875" style="212" customWidth="1"/>
    <col min="4605" max="4605" width="8" style="212" customWidth="1"/>
    <col min="4606" max="4606" width="9.625" style="212" customWidth="1"/>
    <col min="4607" max="4607" width="9" style="212"/>
    <col min="4608" max="4608" width="4.375" style="212" customWidth="1"/>
    <col min="4609" max="4609" width="15.375" style="212" customWidth="1"/>
    <col min="4610" max="4614" width="9" style="212"/>
    <col min="4615" max="4615" width="2.75" style="212" customWidth="1"/>
    <col min="4616" max="4617" width="0" style="212" hidden="1" customWidth="1"/>
    <col min="4618" max="4858" width="9" style="212"/>
    <col min="4859" max="4859" width="30.125" style="212" customWidth="1"/>
    <col min="4860" max="4860" width="16.875" style="212" customWidth="1"/>
    <col min="4861" max="4861" width="8" style="212" customWidth="1"/>
    <col min="4862" max="4862" width="9.625" style="212" customWidth="1"/>
    <col min="4863" max="4863" width="9" style="212"/>
    <col min="4864" max="4864" width="4.375" style="212" customWidth="1"/>
    <col min="4865" max="4865" width="15.375" style="212" customWidth="1"/>
    <col min="4866" max="4870" width="9" style="212"/>
    <col min="4871" max="4871" width="2.75" style="212" customWidth="1"/>
    <col min="4872" max="4873" width="0" style="212" hidden="1" customWidth="1"/>
    <col min="4874" max="5114" width="9" style="212"/>
    <col min="5115" max="5115" width="30.125" style="212" customWidth="1"/>
    <col min="5116" max="5116" width="16.875" style="212" customWidth="1"/>
    <col min="5117" max="5117" width="8" style="212" customWidth="1"/>
    <col min="5118" max="5118" width="9.625" style="212" customWidth="1"/>
    <col min="5119" max="5119" width="9" style="212"/>
    <col min="5120" max="5120" width="4.375" style="212" customWidth="1"/>
    <col min="5121" max="5121" width="15.375" style="212" customWidth="1"/>
    <col min="5122" max="5126" width="9" style="212"/>
    <col min="5127" max="5127" width="2.75" style="212" customWidth="1"/>
    <col min="5128" max="5129" width="0" style="212" hidden="1" customWidth="1"/>
    <col min="5130" max="5370" width="9" style="212"/>
    <col min="5371" max="5371" width="30.125" style="212" customWidth="1"/>
    <col min="5372" max="5372" width="16.875" style="212" customWidth="1"/>
    <col min="5373" max="5373" width="8" style="212" customWidth="1"/>
    <col min="5374" max="5374" width="9.625" style="212" customWidth="1"/>
    <col min="5375" max="5375" width="9" style="212"/>
    <col min="5376" max="5376" width="4.375" style="212" customWidth="1"/>
    <col min="5377" max="5377" width="15.375" style="212" customWidth="1"/>
    <col min="5378" max="5382" width="9" style="212"/>
    <col min="5383" max="5383" width="2.75" style="212" customWidth="1"/>
    <col min="5384" max="5385" width="0" style="212" hidden="1" customWidth="1"/>
    <col min="5386" max="5626" width="9" style="212"/>
    <col min="5627" max="5627" width="30.125" style="212" customWidth="1"/>
    <col min="5628" max="5628" width="16.875" style="212" customWidth="1"/>
    <col min="5629" max="5629" width="8" style="212" customWidth="1"/>
    <col min="5630" max="5630" width="9.625" style="212" customWidth="1"/>
    <col min="5631" max="5631" width="9" style="212"/>
    <col min="5632" max="5632" width="4.375" style="212" customWidth="1"/>
    <col min="5633" max="5633" width="15.375" style="212" customWidth="1"/>
    <col min="5634" max="5638" width="9" style="212"/>
    <col min="5639" max="5639" width="2.75" style="212" customWidth="1"/>
    <col min="5640" max="5641" width="0" style="212" hidden="1" customWidth="1"/>
    <col min="5642" max="5882" width="9" style="212"/>
    <col min="5883" max="5883" width="30.125" style="212" customWidth="1"/>
    <col min="5884" max="5884" width="16.875" style="212" customWidth="1"/>
    <col min="5885" max="5885" width="8" style="212" customWidth="1"/>
    <col min="5886" max="5886" width="9.625" style="212" customWidth="1"/>
    <col min="5887" max="5887" width="9" style="212"/>
    <col min="5888" max="5888" width="4.375" style="212" customWidth="1"/>
    <col min="5889" max="5889" width="15.375" style="212" customWidth="1"/>
    <col min="5890" max="5894" width="9" style="212"/>
    <col min="5895" max="5895" width="2.75" style="212" customWidth="1"/>
    <col min="5896" max="5897" width="0" style="212" hidden="1" customWidth="1"/>
    <col min="5898" max="6138" width="9" style="212"/>
    <col min="6139" max="6139" width="30.125" style="212" customWidth="1"/>
    <col min="6140" max="6140" width="16.875" style="212" customWidth="1"/>
    <col min="6141" max="6141" width="8" style="212" customWidth="1"/>
    <col min="6142" max="6142" width="9.625" style="212" customWidth="1"/>
    <col min="6143" max="6143" width="9" style="212"/>
    <col min="6144" max="6144" width="4.375" style="212" customWidth="1"/>
    <col min="6145" max="6145" width="15.375" style="212" customWidth="1"/>
    <col min="6146" max="6150" width="9" style="212"/>
    <col min="6151" max="6151" width="2.75" style="212" customWidth="1"/>
    <col min="6152" max="6153" width="0" style="212" hidden="1" customWidth="1"/>
    <col min="6154" max="6394" width="9" style="212"/>
    <col min="6395" max="6395" width="30.125" style="212" customWidth="1"/>
    <col min="6396" max="6396" width="16.875" style="212" customWidth="1"/>
    <col min="6397" max="6397" width="8" style="212" customWidth="1"/>
    <col min="6398" max="6398" width="9.625" style="212" customWidth="1"/>
    <col min="6399" max="6399" width="9" style="212"/>
    <col min="6400" max="6400" width="4.375" style="212" customWidth="1"/>
    <col min="6401" max="6401" width="15.375" style="212" customWidth="1"/>
    <col min="6402" max="6406" width="9" style="212"/>
    <col min="6407" max="6407" width="2.75" style="212" customWidth="1"/>
    <col min="6408" max="6409" width="0" style="212" hidden="1" customWidth="1"/>
    <col min="6410" max="6650" width="9" style="212"/>
    <col min="6651" max="6651" width="30.125" style="212" customWidth="1"/>
    <col min="6652" max="6652" width="16.875" style="212" customWidth="1"/>
    <col min="6653" max="6653" width="8" style="212" customWidth="1"/>
    <col min="6654" max="6654" width="9.625" style="212" customWidth="1"/>
    <col min="6655" max="6655" width="9" style="212"/>
    <col min="6656" max="6656" width="4.375" style="212" customWidth="1"/>
    <col min="6657" max="6657" width="15.375" style="212" customWidth="1"/>
    <col min="6658" max="6662" width="9" style="212"/>
    <col min="6663" max="6663" width="2.75" style="212" customWidth="1"/>
    <col min="6664" max="6665" width="0" style="212" hidden="1" customWidth="1"/>
    <col min="6666" max="6906" width="9" style="212"/>
    <col min="6907" max="6907" width="30.125" style="212" customWidth="1"/>
    <col min="6908" max="6908" width="16.875" style="212" customWidth="1"/>
    <col min="6909" max="6909" width="8" style="212" customWidth="1"/>
    <col min="6910" max="6910" width="9.625" style="212" customWidth="1"/>
    <col min="6911" max="6911" width="9" style="212"/>
    <col min="6912" max="6912" width="4.375" style="212" customWidth="1"/>
    <col min="6913" max="6913" width="15.375" style="212" customWidth="1"/>
    <col min="6914" max="6918" width="9" style="212"/>
    <col min="6919" max="6919" width="2.75" style="212" customWidth="1"/>
    <col min="6920" max="6921" width="0" style="212" hidden="1" customWidth="1"/>
    <col min="6922" max="7162" width="9" style="212"/>
    <col min="7163" max="7163" width="30.125" style="212" customWidth="1"/>
    <col min="7164" max="7164" width="16.875" style="212" customWidth="1"/>
    <col min="7165" max="7165" width="8" style="212" customWidth="1"/>
    <col min="7166" max="7166" width="9.625" style="212" customWidth="1"/>
    <col min="7167" max="7167" width="9" style="212"/>
    <col min="7168" max="7168" width="4.375" style="212" customWidth="1"/>
    <col min="7169" max="7169" width="15.375" style="212" customWidth="1"/>
    <col min="7170" max="7174" width="9" style="212"/>
    <col min="7175" max="7175" width="2.75" style="212" customWidth="1"/>
    <col min="7176" max="7177" width="0" style="212" hidden="1" customWidth="1"/>
    <col min="7178" max="7418" width="9" style="212"/>
    <col min="7419" max="7419" width="30.125" style="212" customWidth="1"/>
    <col min="7420" max="7420" width="16.875" style="212" customWidth="1"/>
    <col min="7421" max="7421" width="8" style="212" customWidth="1"/>
    <col min="7422" max="7422" width="9.625" style="212" customWidth="1"/>
    <col min="7423" max="7423" width="9" style="212"/>
    <col min="7424" max="7424" width="4.375" style="212" customWidth="1"/>
    <col min="7425" max="7425" width="15.375" style="212" customWidth="1"/>
    <col min="7426" max="7430" width="9" style="212"/>
    <col min="7431" max="7431" width="2.75" style="212" customWidth="1"/>
    <col min="7432" max="7433" width="0" style="212" hidden="1" customWidth="1"/>
    <col min="7434" max="7674" width="9" style="212"/>
    <col min="7675" max="7675" width="30.125" style="212" customWidth="1"/>
    <col min="7676" max="7676" width="16.875" style="212" customWidth="1"/>
    <col min="7677" max="7677" width="8" style="212" customWidth="1"/>
    <col min="7678" max="7678" width="9.625" style="212" customWidth="1"/>
    <col min="7679" max="7679" width="9" style="212"/>
    <col min="7680" max="7680" width="4.375" style="212" customWidth="1"/>
    <col min="7681" max="7681" width="15.375" style="212" customWidth="1"/>
    <col min="7682" max="7686" width="9" style="212"/>
    <col min="7687" max="7687" width="2.75" style="212" customWidth="1"/>
    <col min="7688" max="7689" width="0" style="212" hidden="1" customWidth="1"/>
    <col min="7690" max="7930" width="9" style="212"/>
    <col min="7931" max="7931" width="30.125" style="212" customWidth="1"/>
    <col min="7932" max="7932" width="16.875" style="212" customWidth="1"/>
    <col min="7933" max="7933" width="8" style="212" customWidth="1"/>
    <col min="7934" max="7934" width="9.625" style="212" customWidth="1"/>
    <col min="7935" max="7935" width="9" style="212"/>
    <col min="7936" max="7936" width="4.375" style="212" customWidth="1"/>
    <col min="7937" max="7937" width="15.375" style="212" customWidth="1"/>
    <col min="7938" max="7942" width="9" style="212"/>
    <col min="7943" max="7943" width="2.75" style="212" customWidth="1"/>
    <col min="7944" max="7945" width="0" style="212" hidden="1" customWidth="1"/>
    <col min="7946" max="8186" width="9" style="212"/>
    <col min="8187" max="8187" width="30.125" style="212" customWidth="1"/>
    <col min="8188" max="8188" width="16.875" style="212" customWidth="1"/>
    <col min="8189" max="8189" width="8" style="212" customWidth="1"/>
    <col min="8190" max="8190" width="9.625" style="212" customWidth="1"/>
    <col min="8191" max="8191" width="9" style="212"/>
    <col min="8192" max="8192" width="4.375" style="212" customWidth="1"/>
    <col min="8193" max="8193" width="15.375" style="212" customWidth="1"/>
    <col min="8194" max="8198" width="9" style="212"/>
    <col min="8199" max="8199" width="2.75" style="212" customWidth="1"/>
    <col min="8200" max="8201" width="0" style="212" hidden="1" customWidth="1"/>
    <col min="8202" max="8442" width="9" style="212"/>
    <col min="8443" max="8443" width="30.125" style="212" customWidth="1"/>
    <col min="8444" max="8444" width="16.875" style="212" customWidth="1"/>
    <col min="8445" max="8445" width="8" style="212" customWidth="1"/>
    <col min="8446" max="8446" width="9.625" style="212" customWidth="1"/>
    <col min="8447" max="8447" width="9" style="212"/>
    <col min="8448" max="8448" width="4.375" style="212" customWidth="1"/>
    <col min="8449" max="8449" width="15.375" style="212" customWidth="1"/>
    <col min="8450" max="8454" width="9" style="212"/>
    <col min="8455" max="8455" width="2.75" style="212" customWidth="1"/>
    <col min="8456" max="8457" width="0" style="212" hidden="1" customWidth="1"/>
    <col min="8458" max="8698" width="9" style="212"/>
    <col min="8699" max="8699" width="30.125" style="212" customWidth="1"/>
    <col min="8700" max="8700" width="16.875" style="212" customWidth="1"/>
    <col min="8701" max="8701" width="8" style="212" customWidth="1"/>
    <col min="8702" max="8702" width="9.625" style="212" customWidth="1"/>
    <col min="8703" max="8703" width="9" style="212"/>
    <col min="8704" max="8704" width="4.375" style="212" customWidth="1"/>
    <col min="8705" max="8705" width="15.375" style="212" customWidth="1"/>
    <col min="8706" max="8710" width="9" style="212"/>
    <col min="8711" max="8711" width="2.75" style="212" customWidth="1"/>
    <col min="8712" max="8713" width="0" style="212" hidden="1" customWidth="1"/>
    <col min="8714" max="8954" width="9" style="212"/>
    <col min="8955" max="8955" width="30.125" style="212" customWidth="1"/>
    <col min="8956" max="8956" width="16.875" style="212" customWidth="1"/>
    <col min="8957" max="8957" width="8" style="212" customWidth="1"/>
    <col min="8958" max="8958" width="9.625" style="212" customWidth="1"/>
    <col min="8959" max="8959" width="9" style="212"/>
    <col min="8960" max="8960" width="4.375" style="212" customWidth="1"/>
    <col min="8961" max="8961" width="15.375" style="212" customWidth="1"/>
    <col min="8962" max="8966" width="9" style="212"/>
    <col min="8967" max="8967" width="2.75" style="212" customWidth="1"/>
    <col min="8968" max="8969" width="0" style="212" hidden="1" customWidth="1"/>
    <col min="8970" max="9210" width="9" style="212"/>
    <col min="9211" max="9211" width="30.125" style="212" customWidth="1"/>
    <col min="9212" max="9212" width="16.875" style="212" customWidth="1"/>
    <col min="9213" max="9213" width="8" style="212" customWidth="1"/>
    <col min="9214" max="9214" width="9.625" style="212" customWidth="1"/>
    <col min="9215" max="9215" width="9" style="212"/>
    <col min="9216" max="9216" width="4.375" style="212" customWidth="1"/>
    <col min="9217" max="9217" width="15.375" style="212" customWidth="1"/>
    <col min="9218" max="9222" width="9" style="212"/>
    <col min="9223" max="9223" width="2.75" style="212" customWidth="1"/>
    <col min="9224" max="9225" width="0" style="212" hidden="1" customWidth="1"/>
    <col min="9226" max="9466" width="9" style="212"/>
    <col min="9467" max="9467" width="30.125" style="212" customWidth="1"/>
    <col min="9468" max="9468" width="16.875" style="212" customWidth="1"/>
    <col min="9469" max="9469" width="8" style="212" customWidth="1"/>
    <col min="9470" max="9470" width="9.625" style="212" customWidth="1"/>
    <col min="9471" max="9471" width="9" style="212"/>
    <col min="9472" max="9472" width="4.375" style="212" customWidth="1"/>
    <col min="9473" max="9473" width="15.375" style="212" customWidth="1"/>
    <col min="9474" max="9478" width="9" style="212"/>
    <col min="9479" max="9479" width="2.75" style="212" customWidth="1"/>
    <col min="9480" max="9481" width="0" style="212" hidden="1" customWidth="1"/>
    <col min="9482" max="9722" width="9" style="212"/>
    <col min="9723" max="9723" width="30.125" style="212" customWidth="1"/>
    <col min="9724" max="9724" width="16.875" style="212" customWidth="1"/>
    <col min="9725" max="9725" width="8" style="212" customWidth="1"/>
    <col min="9726" max="9726" width="9.625" style="212" customWidth="1"/>
    <col min="9727" max="9727" width="9" style="212"/>
    <col min="9728" max="9728" width="4.375" style="212" customWidth="1"/>
    <col min="9729" max="9729" width="15.375" style="212" customWidth="1"/>
    <col min="9730" max="9734" width="9" style="212"/>
    <col min="9735" max="9735" width="2.75" style="212" customWidth="1"/>
    <col min="9736" max="9737" width="0" style="212" hidden="1" customWidth="1"/>
    <col min="9738" max="9978" width="9" style="212"/>
    <col min="9979" max="9979" width="30.125" style="212" customWidth="1"/>
    <col min="9980" max="9980" width="16.875" style="212" customWidth="1"/>
    <col min="9981" max="9981" width="8" style="212" customWidth="1"/>
    <col min="9982" max="9982" width="9.625" style="212" customWidth="1"/>
    <col min="9983" max="9983" width="9" style="212"/>
    <col min="9984" max="9984" width="4.375" style="212" customWidth="1"/>
    <col min="9985" max="9985" width="15.375" style="212" customWidth="1"/>
    <col min="9986" max="9990" width="9" style="212"/>
    <col min="9991" max="9991" width="2.75" style="212" customWidth="1"/>
    <col min="9992" max="9993" width="0" style="212" hidden="1" customWidth="1"/>
    <col min="9994" max="10234" width="9" style="212"/>
    <col min="10235" max="10235" width="30.125" style="212" customWidth="1"/>
    <col min="10236" max="10236" width="16.875" style="212" customWidth="1"/>
    <col min="10237" max="10237" width="8" style="212" customWidth="1"/>
    <col min="10238" max="10238" width="9.625" style="212" customWidth="1"/>
    <col min="10239" max="10239" width="9" style="212"/>
    <col min="10240" max="10240" width="4.375" style="212" customWidth="1"/>
    <col min="10241" max="10241" width="15.375" style="212" customWidth="1"/>
    <col min="10242" max="10246" width="9" style="212"/>
    <col min="10247" max="10247" width="2.75" style="212" customWidth="1"/>
    <col min="10248" max="10249" width="0" style="212" hidden="1" customWidth="1"/>
    <col min="10250" max="10490" width="9" style="212"/>
    <col min="10491" max="10491" width="30.125" style="212" customWidth="1"/>
    <col min="10492" max="10492" width="16.875" style="212" customWidth="1"/>
    <col min="10493" max="10493" width="8" style="212" customWidth="1"/>
    <col min="10494" max="10494" width="9.625" style="212" customWidth="1"/>
    <col min="10495" max="10495" width="9" style="212"/>
    <col min="10496" max="10496" width="4.375" style="212" customWidth="1"/>
    <col min="10497" max="10497" width="15.375" style="212" customWidth="1"/>
    <col min="10498" max="10502" width="9" style="212"/>
    <col min="10503" max="10503" width="2.75" style="212" customWidth="1"/>
    <col min="10504" max="10505" width="0" style="212" hidden="1" customWidth="1"/>
    <col min="10506" max="10746" width="9" style="212"/>
    <col min="10747" max="10747" width="30.125" style="212" customWidth="1"/>
    <col min="10748" max="10748" width="16.875" style="212" customWidth="1"/>
    <col min="10749" max="10749" width="8" style="212" customWidth="1"/>
    <col min="10750" max="10750" width="9.625" style="212" customWidth="1"/>
    <col min="10751" max="10751" width="9" style="212"/>
    <col min="10752" max="10752" width="4.375" style="212" customWidth="1"/>
    <col min="10753" max="10753" width="15.375" style="212" customWidth="1"/>
    <col min="10754" max="10758" width="9" style="212"/>
    <col min="10759" max="10759" width="2.75" style="212" customWidth="1"/>
    <col min="10760" max="10761" width="0" style="212" hidden="1" customWidth="1"/>
    <col min="10762" max="11002" width="9" style="212"/>
    <col min="11003" max="11003" width="30.125" style="212" customWidth="1"/>
    <col min="11004" max="11004" width="16.875" style="212" customWidth="1"/>
    <col min="11005" max="11005" width="8" style="212" customWidth="1"/>
    <col min="11006" max="11006" width="9.625" style="212" customWidth="1"/>
    <col min="11007" max="11007" width="9" style="212"/>
    <col min="11008" max="11008" width="4.375" style="212" customWidth="1"/>
    <col min="11009" max="11009" width="15.375" style="212" customWidth="1"/>
    <col min="11010" max="11014" width="9" style="212"/>
    <col min="11015" max="11015" width="2.75" style="212" customWidth="1"/>
    <col min="11016" max="11017" width="0" style="212" hidden="1" customWidth="1"/>
    <col min="11018" max="11258" width="9" style="212"/>
    <col min="11259" max="11259" width="30.125" style="212" customWidth="1"/>
    <col min="11260" max="11260" width="16.875" style="212" customWidth="1"/>
    <col min="11261" max="11261" width="8" style="212" customWidth="1"/>
    <col min="11262" max="11262" width="9.625" style="212" customWidth="1"/>
    <col min="11263" max="11263" width="9" style="212"/>
    <col min="11264" max="11264" width="4.375" style="212" customWidth="1"/>
    <col min="11265" max="11265" width="15.375" style="212" customWidth="1"/>
    <col min="11266" max="11270" width="9" style="212"/>
    <col min="11271" max="11271" width="2.75" style="212" customWidth="1"/>
    <col min="11272" max="11273" width="0" style="212" hidden="1" customWidth="1"/>
    <col min="11274" max="11514" width="9" style="212"/>
    <col min="11515" max="11515" width="30.125" style="212" customWidth="1"/>
    <col min="11516" max="11516" width="16.875" style="212" customWidth="1"/>
    <col min="11517" max="11517" width="8" style="212" customWidth="1"/>
    <col min="11518" max="11518" width="9.625" style="212" customWidth="1"/>
    <col min="11519" max="11519" width="9" style="212"/>
    <col min="11520" max="11520" width="4.375" style="212" customWidth="1"/>
    <col min="11521" max="11521" width="15.375" style="212" customWidth="1"/>
    <col min="11522" max="11526" width="9" style="212"/>
    <col min="11527" max="11527" width="2.75" style="212" customWidth="1"/>
    <col min="11528" max="11529" width="0" style="212" hidden="1" customWidth="1"/>
    <col min="11530" max="11770" width="9" style="212"/>
    <col min="11771" max="11771" width="30.125" style="212" customWidth="1"/>
    <col min="11772" max="11772" width="16.875" style="212" customWidth="1"/>
    <col min="11773" max="11773" width="8" style="212" customWidth="1"/>
    <col min="11774" max="11774" width="9.625" style="212" customWidth="1"/>
    <col min="11775" max="11775" width="9" style="212"/>
    <col min="11776" max="11776" width="4.375" style="212" customWidth="1"/>
    <col min="11777" max="11777" width="15.375" style="212" customWidth="1"/>
    <col min="11778" max="11782" width="9" style="212"/>
    <col min="11783" max="11783" width="2.75" style="212" customWidth="1"/>
    <col min="11784" max="11785" width="0" style="212" hidden="1" customWidth="1"/>
    <col min="11786" max="12026" width="9" style="212"/>
    <col min="12027" max="12027" width="30.125" style="212" customWidth="1"/>
    <col min="12028" max="12028" width="16.875" style="212" customWidth="1"/>
    <col min="12029" max="12029" width="8" style="212" customWidth="1"/>
    <col min="12030" max="12030" width="9.625" style="212" customWidth="1"/>
    <col min="12031" max="12031" width="9" style="212"/>
    <col min="12032" max="12032" width="4.375" style="212" customWidth="1"/>
    <col min="12033" max="12033" width="15.375" style="212" customWidth="1"/>
    <col min="12034" max="12038" width="9" style="212"/>
    <col min="12039" max="12039" width="2.75" style="212" customWidth="1"/>
    <col min="12040" max="12041" width="0" style="212" hidden="1" customWidth="1"/>
    <col min="12042" max="12282" width="9" style="212"/>
    <col min="12283" max="12283" width="30.125" style="212" customWidth="1"/>
    <col min="12284" max="12284" width="16.875" style="212" customWidth="1"/>
    <col min="12285" max="12285" width="8" style="212" customWidth="1"/>
    <col min="12286" max="12286" width="9.625" style="212" customWidth="1"/>
    <col min="12287" max="12287" width="9" style="212"/>
    <col min="12288" max="12288" width="4.375" style="212" customWidth="1"/>
    <col min="12289" max="12289" width="15.375" style="212" customWidth="1"/>
    <col min="12290" max="12294" width="9" style="212"/>
    <col min="12295" max="12295" width="2.75" style="212" customWidth="1"/>
    <col min="12296" max="12297" width="0" style="212" hidden="1" customWidth="1"/>
    <col min="12298" max="12538" width="9" style="212"/>
    <col min="12539" max="12539" width="30.125" style="212" customWidth="1"/>
    <col min="12540" max="12540" width="16.875" style="212" customWidth="1"/>
    <col min="12541" max="12541" width="8" style="212" customWidth="1"/>
    <col min="12542" max="12542" width="9.625" style="212" customWidth="1"/>
    <col min="12543" max="12543" width="9" style="212"/>
    <col min="12544" max="12544" width="4.375" style="212" customWidth="1"/>
    <col min="12545" max="12545" width="15.375" style="212" customWidth="1"/>
    <col min="12546" max="12550" width="9" style="212"/>
    <col min="12551" max="12551" width="2.75" style="212" customWidth="1"/>
    <col min="12552" max="12553" width="0" style="212" hidden="1" customWidth="1"/>
    <col min="12554" max="12794" width="9" style="212"/>
    <col min="12795" max="12795" width="30.125" style="212" customWidth="1"/>
    <col min="12796" max="12796" width="16.875" style="212" customWidth="1"/>
    <col min="12797" max="12797" width="8" style="212" customWidth="1"/>
    <col min="12798" max="12798" width="9.625" style="212" customWidth="1"/>
    <col min="12799" max="12799" width="9" style="212"/>
    <col min="12800" max="12800" width="4.375" style="212" customWidth="1"/>
    <col min="12801" max="12801" width="15.375" style="212" customWidth="1"/>
    <col min="12802" max="12806" width="9" style="212"/>
    <col min="12807" max="12807" width="2.75" style="212" customWidth="1"/>
    <col min="12808" max="12809" width="0" style="212" hidden="1" customWidth="1"/>
    <col min="12810" max="13050" width="9" style="212"/>
    <col min="13051" max="13051" width="30.125" style="212" customWidth="1"/>
    <col min="13052" max="13052" width="16.875" style="212" customWidth="1"/>
    <col min="13053" max="13053" width="8" style="212" customWidth="1"/>
    <col min="13054" max="13054" width="9.625" style="212" customWidth="1"/>
    <col min="13055" max="13055" width="9" style="212"/>
    <col min="13056" max="13056" width="4.375" style="212" customWidth="1"/>
    <col min="13057" max="13057" width="15.375" style="212" customWidth="1"/>
    <col min="13058" max="13062" width="9" style="212"/>
    <col min="13063" max="13063" width="2.75" style="212" customWidth="1"/>
    <col min="13064" max="13065" width="0" style="212" hidden="1" customWidth="1"/>
    <col min="13066" max="13306" width="9" style="212"/>
    <col min="13307" max="13307" width="30.125" style="212" customWidth="1"/>
    <col min="13308" max="13308" width="16.875" style="212" customWidth="1"/>
    <col min="13309" max="13309" width="8" style="212" customWidth="1"/>
    <col min="13310" max="13310" width="9.625" style="212" customWidth="1"/>
    <col min="13311" max="13311" width="9" style="212"/>
    <col min="13312" max="13312" width="4.375" style="212" customWidth="1"/>
    <col min="13313" max="13313" width="15.375" style="212" customWidth="1"/>
    <col min="13314" max="13318" width="9" style="212"/>
    <col min="13319" max="13319" width="2.75" style="212" customWidth="1"/>
    <col min="13320" max="13321" width="0" style="212" hidden="1" customWidth="1"/>
    <col min="13322" max="13562" width="9" style="212"/>
    <col min="13563" max="13563" width="30.125" style="212" customWidth="1"/>
    <col min="13564" max="13564" width="16.875" style="212" customWidth="1"/>
    <col min="13565" max="13565" width="8" style="212" customWidth="1"/>
    <col min="13566" max="13566" width="9.625" style="212" customWidth="1"/>
    <col min="13567" max="13567" width="9" style="212"/>
    <col min="13568" max="13568" width="4.375" style="212" customWidth="1"/>
    <col min="13569" max="13569" width="15.375" style="212" customWidth="1"/>
    <col min="13570" max="13574" width="9" style="212"/>
    <col min="13575" max="13575" width="2.75" style="212" customWidth="1"/>
    <col min="13576" max="13577" width="0" style="212" hidden="1" customWidth="1"/>
    <col min="13578" max="13818" width="9" style="212"/>
    <col min="13819" max="13819" width="30.125" style="212" customWidth="1"/>
    <col min="13820" max="13820" width="16.875" style="212" customWidth="1"/>
    <col min="13821" max="13821" width="8" style="212" customWidth="1"/>
    <col min="13822" max="13822" width="9.625" style="212" customWidth="1"/>
    <col min="13823" max="13823" width="9" style="212"/>
    <col min="13824" max="13824" width="4.375" style="212" customWidth="1"/>
    <col min="13825" max="13825" width="15.375" style="212" customWidth="1"/>
    <col min="13826" max="13830" width="9" style="212"/>
    <col min="13831" max="13831" width="2.75" style="212" customWidth="1"/>
    <col min="13832" max="13833" width="0" style="212" hidden="1" customWidth="1"/>
    <col min="13834" max="14074" width="9" style="212"/>
    <col min="14075" max="14075" width="30.125" style="212" customWidth="1"/>
    <col min="14076" max="14076" width="16.875" style="212" customWidth="1"/>
    <col min="14077" max="14077" width="8" style="212" customWidth="1"/>
    <col min="14078" max="14078" width="9.625" style="212" customWidth="1"/>
    <col min="14079" max="14079" width="9" style="212"/>
    <col min="14080" max="14080" width="4.375" style="212" customWidth="1"/>
    <col min="14081" max="14081" width="15.375" style="212" customWidth="1"/>
    <col min="14082" max="14086" width="9" style="212"/>
    <col min="14087" max="14087" width="2.75" style="212" customWidth="1"/>
    <col min="14088" max="14089" width="0" style="212" hidden="1" customWidth="1"/>
    <col min="14090" max="14330" width="9" style="212"/>
    <col min="14331" max="14331" width="30.125" style="212" customWidth="1"/>
    <col min="14332" max="14332" width="16.875" style="212" customWidth="1"/>
    <col min="14333" max="14333" width="8" style="212" customWidth="1"/>
    <col min="14334" max="14334" width="9.625" style="212" customWidth="1"/>
    <col min="14335" max="14335" width="9" style="212"/>
    <col min="14336" max="14336" width="4.375" style="212" customWidth="1"/>
    <col min="14337" max="14337" width="15.375" style="212" customWidth="1"/>
    <col min="14338" max="14342" width="9" style="212"/>
    <col min="14343" max="14343" width="2.75" style="212" customWidth="1"/>
    <col min="14344" max="14345" width="0" style="212" hidden="1" customWidth="1"/>
    <col min="14346" max="14586" width="9" style="212"/>
    <col min="14587" max="14587" width="30.125" style="212" customWidth="1"/>
    <col min="14588" max="14588" width="16.875" style="212" customWidth="1"/>
    <col min="14589" max="14589" width="8" style="212" customWidth="1"/>
    <col min="14590" max="14590" width="9.625" style="212" customWidth="1"/>
    <col min="14591" max="14591" width="9" style="212"/>
    <col min="14592" max="14592" width="4.375" style="212" customWidth="1"/>
    <col min="14593" max="14593" width="15.375" style="212" customWidth="1"/>
    <col min="14594" max="14598" width="9" style="212"/>
    <col min="14599" max="14599" width="2.75" style="212" customWidth="1"/>
    <col min="14600" max="14601" width="0" style="212" hidden="1" customWidth="1"/>
    <col min="14602" max="14842" width="9" style="212"/>
    <col min="14843" max="14843" width="30.125" style="212" customWidth="1"/>
    <col min="14844" max="14844" width="16.875" style="212" customWidth="1"/>
    <col min="14845" max="14845" width="8" style="212" customWidth="1"/>
    <col min="14846" max="14846" width="9.625" style="212" customWidth="1"/>
    <col min="14847" max="14847" width="9" style="212"/>
    <col min="14848" max="14848" width="4.375" style="212" customWidth="1"/>
    <col min="14849" max="14849" width="15.375" style="212" customWidth="1"/>
    <col min="14850" max="14854" width="9" style="212"/>
    <col min="14855" max="14855" width="2.75" style="212" customWidth="1"/>
    <col min="14856" max="14857" width="0" style="212" hidden="1" customWidth="1"/>
    <col min="14858" max="15098" width="9" style="212"/>
    <col min="15099" max="15099" width="30.125" style="212" customWidth="1"/>
    <col min="15100" max="15100" width="16.875" style="212" customWidth="1"/>
    <col min="15101" max="15101" width="8" style="212" customWidth="1"/>
    <col min="15102" max="15102" width="9.625" style="212" customWidth="1"/>
    <col min="15103" max="15103" width="9" style="212"/>
    <col min="15104" max="15104" width="4.375" style="212" customWidth="1"/>
    <col min="15105" max="15105" width="15.375" style="212" customWidth="1"/>
    <col min="15106" max="15110" width="9" style="212"/>
    <col min="15111" max="15111" width="2.75" style="212" customWidth="1"/>
    <col min="15112" max="15113" width="0" style="212" hidden="1" customWidth="1"/>
    <col min="15114" max="15354" width="9" style="212"/>
    <col min="15355" max="15355" width="30.125" style="212" customWidth="1"/>
    <col min="15356" max="15356" width="16.875" style="212" customWidth="1"/>
    <col min="15357" max="15357" width="8" style="212" customWidth="1"/>
    <col min="15358" max="15358" width="9.625" style="212" customWidth="1"/>
    <col min="15359" max="15359" width="9" style="212"/>
    <col min="15360" max="15360" width="4.375" style="212" customWidth="1"/>
    <col min="15361" max="15361" width="15.375" style="212" customWidth="1"/>
    <col min="15362" max="15366" width="9" style="212"/>
    <col min="15367" max="15367" width="2.75" style="212" customWidth="1"/>
    <col min="15368" max="15369" width="0" style="212" hidden="1" customWidth="1"/>
    <col min="15370" max="15610" width="9" style="212"/>
    <col min="15611" max="15611" width="30.125" style="212" customWidth="1"/>
    <col min="15612" max="15612" width="16.875" style="212" customWidth="1"/>
    <col min="15613" max="15613" width="8" style="212" customWidth="1"/>
    <col min="15614" max="15614" width="9.625" style="212" customWidth="1"/>
    <col min="15615" max="15615" width="9" style="212"/>
    <col min="15616" max="15616" width="4.375" style="212" customWidth="1"/>
    <col min="15617" max="15617" width="15.375" style="212" customWidth="1"/>
    <col min="15618" max="15622" width="9" style="212"/>
    <col min="15623" max="15623" width="2.75" style="212" customWidth="1"/>
    <col min="15624" max="15625" width="0" style="212" hidden="1" customWidth="1"/>
    <col min="15626" max="15866" width="9" style="212"/>
    <col min="15867" max="15867" width="30.125" style="212" customWidth="1"/>
    <col min="15868" max="15868" width="16.875" style="212" customWidth="1"/>
    <col min="15869" max="15869" width="8" style="212" customWidth="1"/>
    <col min="15870" max="15870" width="9.625" style="212" customWidth="1"/>
    <col min="15871" max="15871" width="9" style="212"/>
    <col min="15872" max="15872" width="4.375" style="212" customWidth="1"/>
    <col min="15873" max="15873" width="15.375" style="212" customWidth="1"/>
    <col min="15874" max="15878" width="9" style="212"/>
    <col min="15879" max="15879" width="2.75" style="212" customWidth="1"/>
    <col min="15880" max="15881" width="0" style="212" hidden="1" customWidth="1"/>
    <col min="15882" max="16122" width="9" style="212"/>
    <col min="16123" max="16123" width="30.125" style="212" customWidth="1"/>
    <col min="16124" max="16124" width="16.875" style="212" customWidth="1"/>
    <col min="16125" max="16125" width="8" style="212" customWidth="1"/>
    <col min="16126" max="16126" width="9.625" style="212" customWidth="1"/>
    <col min="16127" max="16127" width="9" style="212"/>
    <col min="16128" max="16128" width="4.375" style="212" customWidth="1"/>
    <col min="16129" max="16129" width="15.375" style="212" customWidth="1"/>
    <col min="16130" max="16134" width="9" style="212"/>
    <col min="16135" max="16135" width="2.75" style="212" customWidth="1"/>
    <col min="16136" max="16137" width="0" style="212" hidden="1" customWidth="1"/>
    <col min="16138" max="16384" width="9" style="212"/>
  </cols>
  <sheetData>
    <row r="1" spans="1:9" x14ac:dyDescent="0.2">
      <c r="A1" s="365"/>
      <c r="B1" s="365"/>
      <c r="C1" s="365"/>
      <c r="D1" s="365"/>
      <c r="E1" s="366"/>
      <c r="F1" s="365"/>
      <c r="G1" s="365"/>
      <c r="H1" s="365"/>
      <c r="I1" s="365"/>
    </row>
    <row r="2" spans="1:9" ht="18" customHeight="1" x14ac:dyDescent="0.2">
      <c r="A2" s="367"/>
      <c r="B2" s="367"/>
      <c r="C2" s="367"/>
      <c r="D2" s="367"/>
      <c r="E2" s="367"/>
      <c r="F2" s="367"/>
      <c r="G2" s="367"/>
      <c r="H2" s="367"/>
      <c r="I2" s="367"/>
    </row>
    <row r="3" spans="1:9" ht="18" customHeight="1" x14ac:dyDescent="0.2">
      <c r="A3" s="367"/>
      <c r="B3" s="367"/>
      <c r="C3" s="367"/>
      <c r="D3" s="367"/>
      <c r="E3" s="367"/>
      <c r="F3" s="367"/>
      <c r="G3" s="367"/>
      <c r="H3" s="367"/>
      <c r="I3" s="367"/>
    </row>
    <row r="4" spans="1:9" ht="18" customHeight="1" x14ac:dyDescent="0.2">
      <c r="A4" s="367"/>
      <c r="B4" s="367"/>
      <c r="C4" s="367"/>
      <c r="D4" s="367"/>
      <c r="E4" s="367"/>
      <c r="F4" s="367"/>
      <c r="G4" s="367"/>
      <c r="H4" s="367"/>
      <c r="I4" s="367"/>
    </row>
    <row r="5" spans="1:9" ht="58.5" customHeight="1" x14ac:dyDescent="0.2">
      <c r="A5" s="368" t="str">
        <f>'[11]PLANILHA GERAL'!A1</f>
        <v>EXECUÇÃO DE SERVIÇOS DE IMPLANTAÇÃO DE PAVIMENTAÇÃO EM BLOCO DE CONCRETO INTERTRAVADO, EM VIAS URBANAS E RURAIS DE MUNÍCIPIOS DIVERSOS INSERIDOS NA ÁREA DE ATUAÇÃO DA 6ªSUPERINTENDÊNCIA DA CODEVASF CODEVASF, NO ESTADO DA BAHIA</v>
      </c>
      <c r="B5" s="368"/>
      <c r="C5" s="368"/>
      <c r="D5" s="368"/>
      <c r="E5" s="368"/>
      <c r="F5" s="368"/>
      <c r="G5" s="368"/>
      <c r="H5" s="368"/>
      <c r="I5" s="368"/>
    </row>
    <row r="6" spans="1:9" ht="18" customHeight="1" x14ac:dyDescent="0.2">
      <c r="A6" s="369"/>
      <c r="B6" s="370"/>
      <c r="C6" s="371"/>
      <c r="D6" s="372"/>
      <c r="E6" s="373"/>
      <c r="F6" s="374"/>
      <c r="G6" s="374"/>
      <c r="H6" s="374"/>
      <c r="I6" s="374"/>
    </row>
    <row r="7" spans="1:9" x14ac:dyDescent="0.2">
      <c r="A7" s="375" t="s">
        <v>1882</v>
      </c>
      <c r="B7" s="376"/>
      <c r="C7" s="375"/>
      <c r="D7" s="375"/>
      <c r="E7" s="375"/>
      <c r="F7" s="375"/>
      <c r="G7" s="375"/>
      <c r="H7" s="375"/>
      <c r="I7" s="375"/>
    </row>
    <row r="8" spans="1:9" x14ac:dyDescent="0.2">
      <c r="A8" s="375"/>
      <c r="B8" s="376"/>
      <c r="C8" s="375"/>
      <c r="D8" s="375"/>
      <c r="E8" s="375"/>
      <c r="F8" s="375"/>
      <c r="G8" s="375"/>
      <c r="H8" s="375"/>
      <c r="I8" s="375"/>
    </row>
    <row r="9" spans="1:9" ht="15.75" x14ac:dyDescent="0.2">
      <c r="A9" s="373"/>
      <c r="B9" s="377"/>
      <c r="C9" s="373"/>
      <c r="D9" s="373"/>
      <c r="E9" s="373"/>
      <c r="F9" s="373"/>
      <c r="G9" s="373"/>
      <c r="H9" s="373"/>
      <c r="I9" s="373"/>
    </row>
    <row r="10" spans="1:9" s="213" customFormat="1" ht="47.25" x14ac:dyDescent="0.2">
      <c r="A10" s="240" t="s">
        <v>1883</v>
      </c>
      <c r="B10" s="240" t="s">
        <v>1576</v>
      </c>
      <c r="C10" s="240" t="s">
        <v>1577</v>
      </c>
      <c r="D10" s="240" t="s">
        <v>1928</v>
      </c>
      <c r="E10" s="240" t="s">
        <v>1935</v>
      </c>
      <c r="F10" s="240" t="s">
        <v>1930</v>
      </c>
      <c r="G10" s="240" t="s">
        <v>1931</v>
      </c>
      <c r="H10" s="240" t="s">
        <v>1932</v>
      </c>
      <c r="I10" s="240" t="s">
        <v>1933</v>
      </c>
    </row>
    <row r="11" spans="1:9" s="213" customFormat="1" x14ac:dyDescent="0.2">
      <c r="A11" s="316" t="s">
        <v>1934</v>
      </c>
      <c r="B11" s="316"/>
      <c r="C11" s="316"/>
      <c r="D11" s="316"/>
      <c r="E11" s="241">
        <f>+E12+E21</f>
        <v>13.92</v>
      </c>
      <c r="F11" s="241">
        <f>+F12+F21</f>
        <v>9.5999999999999979</v>
      </c>
      <c r="G11" s="241"/>
      <c r="H11" s="241">
        <f>+H12+H21</f>
        <v>852.4</v>
      </c>
      <c r="I11" s="241">
        <f>+I12+I21</f>
        <v>94.114499999999978</v>
      </c>
    </row>
    <row r="12" spans="1:9" s="213" customFormat="1" x14ac:dyDescent="0.2">
      <c r="A12" s="316" t="s">
        <v>1934</v>
      </c>
      <c r="B12" s="316"/>
      <c r="C12" s="316"/>
      <c r="D12" s="316"/>
      <c r="E12" s="241">
        <f>SUM(E13:E20)</f>
        <v>8.98</v>
      </c>
      <c r="F12" s="241">
        <f>SUM(F13:F20)</f>
        <v>2.6899999999999995</v>
      </c>
      <c r="G12" s="241"/>
      <c r="H12" s="241">
        <f>SUM(H13:H20)</f>
        <v>161.4</v>
      </c>
      <c r="I12" s="241">
        <f>SUM(I13:I20)</f>
        <v>10.187999999999999</v>
      </c>
    </row>
    <row r="13" spans="1:9" x14ac:dyDescent="0.2">
      <c r="A13" s="242" t="s">
        <v>1884</v>
      </c>
      <c r="B13" s="243">
        <v>1</v>
      </c>
      <c r="C13" s="243">
        <v>0.3</v>
      </c>
      <c r="D13" s="243">
        <v>1</v>
      </c>
      <c r="E13" s="243">
        <f>ROUND(B13*D13,2)</f>
        <v>1</v>
      </c>
      <c r="F13" s="243">
        <f>+ROUND(B13*C13*D13,2)</f>
        <v>0.3</v>
      </c>
      <c r="G13" s="244">
        <v>60</v>
      </c>
      <c r="H13" s="244">
        <f t="shared" ref="H13:H57" si="0">+ROUND(F13*G13,2)</f>
        <v>18</v>
      </c>
      <c r="I13" s="243">
        <f>2*(B13+D13)*C13</f>
        <v>1.2</v>
      </c>
    </row>
    <row r="14" spans="1:9" x14ac:dyDescent="0.2">
      <c r="A14" s="242" t="s">
        <v>1885</v>
      </c>
      <c r="B14" s="243">
        <v>1</v>
      </c>
      <c r="C14" s="243">
        <v>0.3</v>
      </c>
      <c r="D14" s="243">
        <v>1</v>
      </c>
      <c r="E14" s="243">
        <f t="shared" ref="E14:E20" si="1">ROUND(B14*D14,2)</f>
        <v>1</v>
      </c>
      <c r="F14" s="243">
        <f t="shared" ref="F14:F57" si="2">+ROUND(B14*C14*D14,2)</f>
        <v>0.3</v>
      </c>
      <c r="G14" s="244">
        <v>60</v>
      </c>
      <c r="H14" s="244">
        <f t="shared" si="0"/>
        <v>18</v>
      </c>
      <c r="I14" s="243">
        <f t="shared" ref="I14:I20" si="3">2*(B14+D14)*C14</f>
        <v>1.2</v>
      </c>
    </row>
    <row r="15" spans="1:9" x14ac:dyDescent="0.2">
      <c r="A15" s="242" t="s">
        <v>1886</v>
      </c>
      <c r="B15" s="243">
        <v>1</v>
      </c>
      <c r="C15" s="243">
        <v>0.3</v>
      </c>
      <c r="D15" s="243">
        <v>1</v>
      </c>
      <c r="E15" s="243">
        <f t="shared" si="1"/>
        <v>1</v>
      </c>
      <c r="F15" s="243">
        <f t="shared" si="2"/>
        <v>0.3</v>
      </c>
      <c r="G15" s="244">
        <v>60</v>
      </c>
      <c r="H15" s="244">
        <f t="shared" si="0"/>
        <v>18</v>
      </c>
      <c r="I15" s="243">
        <f t="shared" si="3"/>
        <v>1.2</v>
      </c>
    </row>
    <row r="16" spans="1:9" x14ac:dyDescent="0.2">
      <c r="A16" s="242" t="s">
        <v>1887</v>
      </c>
      <c r="B16" s="243">
        <v>1</v>
      </c>
      <c r="C16" s="243">
        <v>0.3</v>
      </c>
      <c r="D16" s="243">
        <v>1.98</v>
      </c>
      <c r="E16" s="243">
        <f t="shared" si="1"/>
        <v>1.98</v>
      </c>
      <c r="F16" s="243">
        <f t="shared" si="2"/>
        <v>0.59</v>
      </c>
      <c r="G16" s="244">
        <v>60</v>
      </c>
      <c r="H16" s="244">
        <f t="shared" si="0"/>
        <v>35.4</v>
      </c>
      <c r="I16" s="243">
        <f t="shared" si="3"/>
        <v>1.788</v>
      </c>
    </row>
    <row r="17" spans="1:9" x14ac:dyDescent="0.2">
      <c r="A17" s="242" t="s">
        <v>1888</v>
      </c>
      <c r="B17" s="243">
        <v>1</v>
      </c>
      <c r="C17" s="243">
        <v>0.3</v>
      </c>
      <c r="D17" s="243">
        <v>1</v>
      </c>
      <c r="E17" s="243">
        <f t="shared" si="1"/>
        <v>1</v>
      </c>
      <c r="F17" s="243">
        <f t="shared" si="2"/>
        <v>0.3</v>
      </c>
      <c r="G17" s="244">
        <v>60</v>
      </c>
      <c r="H17" s="244">
        <f t="shared" si="0"/>
        <v>18</v>
      </c>
      <c r="I17" s="243">
        <f t="shared" si="3"/>
        <v>1.2</v>
      </c>
    </row>
    <row r="18" spans="1:9" x14ac:dyDescent="0.2">
      <c r="A18" s="242" t="s">
        <v>1889</v>
      </c>
      <c r="B18" s="243">
        <v>1</v>
      </c>
      <c r="C18" s="243">
        <v>0.3</v>
      </c>
      <c r="D18" s="243">
        <v>1</v>
      </c>
      <c r="E18" s="243">
        <f t="shared" si="1"/>
        <v>1</v>
      </c>
      <c r="F18" s="243">
        <f t="shared" si="2"/>
        <v>0.3</v>
      </c>
      <c r="G18" s="244">
        <v>60</v>
      </c>
      <c r="H18" s="244">
        <f t="shared" si="0"/>
        <v>18</v>
      </c>
      <c r="I18" s="243">
        <f t="shared" si="3"/>
        <v>1.2</v>
      </c>
    </row>
    <row r="19" spans="1:9" x14ac:dyDescent="0.2">
      <c r="A19" s="242" t="s">
        <v>1890</v>
      </c>
      <c r="B19" s="243">
        <v>1</v>
      </c>
      <c r="C19" s="243">
        <v>0.3</v>
      </c>
      <c r="D19" s="243">
        <v>1</v>
      </c>
      <c r="E19" s="243">
        <f t="shared" si="1"/>
        <v>1</v>
      </c>
      <c r="F19" s="243">
        <f t="shared" si="2"/>
        <v>0.3</v>
      </c>
      <c r="G19" s="244">
        <v>60</v>
      </c>
      <c r="H19" s="244">
        <f t="shared" si="0"/>
        <v>18</v>
      </c>
      <c r="I19" s="243">
        <f t="shared" si="3"/>
        <v>1.2</v>
      </c>
    </row>
    <row r="20" spans="1:9" x14ac:dyDescent="0.2">
      <c r="A20" s="242" t="s">
        <v>1891</v>
      </c>
      <c r="B20" s="243">
        <v>1</v>
      </c>
      <c r="C20" s="243">
        <v>0.3</v>
      </c>
      <c r="D20" s="243">
        <v>1</v>
      </c>
      <c r="E20" s="243">
        <f t="shared" si="1"/>
        <v>1</v>
      </c>
      <c r="F20" s="243">
        <f t="shared" si="2"/>
        <v>0.3</v>
      </c>
      <c r="G20" s="244">
        <v>60</v>
      </c>
      <c r="H20" s="244">
        <f t="shared" si="0"/>
        <v>18</v>
      </c>
      <c r="I20" s="243">
        <f t="shared" si="3"/>
        <v>1.2</v>
      </c>
    </row>
    <row r="21" spans="1:9" s="213" customFormat="1" x14ac:dyDescent="0.2">
      <c r="A21" s="316" t="s">
        <v>1934</v>
      </c>
      <c r="B21" s="316"/>
      <c r="C21" s="316"/>
      <c r="D21" s="316"/>
      <c r="E21" s="241">
        <f>SUM(E22:E57)</f>
        <v>4.9399999999999995</v>
      </c>
      <c r="F21" s="241">
        <f t="shared" ref="F21:I21" si="4">SUM(F22:F57)</f>
        <v>6.9099999999999993</v>
      </c>
      <c r="G21" s="241"/>
      <c r="H21" s="241">
        <f t="shared" si="4"/>
        <v>691</v>
      </c>
      <c r="I21" s="241">
        <f t="shared" si="4"/>
        <v>83.926499999999976</v>
      </c>
    </row>
    <row r="22" spans="1:9" x14ac:dyDescent="0.2">
      <c r="A22" s="242" t="s">
        <v>1892</v>
      </c>
      <c r="B22" s="245">
        <v>0.15</v>
      </c>
      <c r="C22" s="245">
        <v>0.2</v>
      </c>
      <c r="D22" s="245">
        <v>7.27</v>
      </c>
      <c r="E22" s="243" t="s">
        <v>1929</v>
      </c>
      <c r="F22" s="243">
        <f t="shared" si="2"/>
        <v>0.22</v>
      </c>
      <c r="G22" s="245">
        <v>100</v>
      </c>
      <c r="H22" s="244">
        <f t="shared" si="0"/>
        <v>22</v>
      </c>
      <c r="I22" s="245">
        <f>2*(B22+C22)*D22</f>
        <v>5.0889999999999995</v>
      </c>
    </row>
    <row r="23" spans="1:9" x14ac:dyDescent="0.2">
      <c r="A23" s="242" t="s">
        <v>1893</v>
      </c>
      <c r="B23" s="245">
        <v>0.15</v>
      </c>
      <c r="C23" s="245">
        <v>0.2</v>
      </c>
      <c r="D23" s="245">
        <v>7.27</v>
      </c>
      <c r="E23" s="243" t="s">
        <v>1929</v>
      </c>
      <c r="F23" s="243">
        <f t="shared" si="2"/>
        <v>0.22</v>
      </c>
      <c r="G23" s="245">
        <v>100</v>
      </c>
      <c r="H23" s="244">
        <f t="shared" si="0"/>
        <v>22</v>
      </c>
      <c r="I23" s="245">
        <f t="shared" ref="I23:I30" si="5">2*(B23+C23)*D23</f>
        <v>5.0889999999999995</v>
      </c>
    </row>
    <row r="24" spans="1:9" x14ac:dyDescent="0.2">
      <c r="A24" s="242" t="s">
        <v>1894</v>
      </c>
      <c r="B24" s="245">
        <v>0.15</v>
      </c>
      <c r="C24" s="245">
        <v>0.2</v>
      </c>
      <c r="D24" s="245">
        <v>4.45</v>
      </c>
      <c r="E24" s="243" t="s">
        <v>1929</v>
      </c>
      <c r="F24" s="243">
        <f t="shared" si="2"/>
        <v>0.13</v>
      </c>
      <c r="G24" s="245">
        <v>100</v>
      </c>
      <c r="H24" s="244">
        <f t="shared" si="0"/>
        <v>13</v>
      </c>
      <c r="I24" s="245">
        <f t="shared" si="5"/>
        <v>3.1149999999999998</v>
      </c>
    </row>
    <row r="25" spans="1:9" x14ac:dyDescent="0.2">
      <c r="A25" s="242" t="s">
        <v>1895</v>
      </c>
      <c r="B25" s="245">
        <v>0.15</v>
      </c>
      <c r="C25" s="245">
        <v>0.2</v>
      </c>
      <c r="D25" s="245">
        <v>7.27</v>
      </c>
      <c r="E25" s="243" t="s">
        <v>1929</v>
      </c>
      <c r="F25" s="243">
        <f t="shared" si="2"/>
        <v>0.22</v>
      </c>
      <c r="G25" s="245">
        <v>100</v>
      </c>
      <c r="H25" s="244">
        <f t="shared" si="0"/>
        <v>22</v>
      </c>
      <c r="I25" s="245">
        <f t="shared" si="5"/>
        <v>5.0889999999999995</v>
      </c>
    </row>
    <row r="26" spans="1:9" x14ac:dyDescent="0.2">
      <c r="A26" s="242" t="s">
        <v>1896</v>
      </c>
      <c r="B26" s="245">
        <v>0.15</v>
      </c>
      <c r="C26" s="245">
        <v>0.2</v>
      </c>
      <c r="D26" s="245">
        <v>7.27</v>
      </c>
      <c r="E26" s="243" t="s">
        <v>1929</v>
      </c>
      <c r="F26" s="243">
        <f t="shared" si="2"/>
        <v>0.22</v>
      </c>
      <c r="G26" s="245">
        <v>100</v>
      </c>
      <c r="H26" s="244">
        <f t="shared" si="0"/>
        <v>22</v>
      </c>
      <c r="I26" s="245">
        <f t="shared" si="5"/>
        <v>5.0889999999999995</v>
      </c>
    </row>
    <row r="27" spans="1:9" x14ac:dyDescent="0.2">
      <c r="A27" s="242" t="s">
        <v>1897</v>
      </c>
      <c r="B27" s="245">
        <v>0.15</v>
      </c>
      <c r="C27" s="245">
        <v>0.2</v>
      </c>
      <c r="D27" s="245">
        <v>4.45</v>
      </c>
      <c r="E27" s="243" t="s">
        <v>1929</v>
      </c>
      <c r="F27" s="243">
        <f t="shared" si="2"/>
        <v>0.13</v>
      </c>
      <c r="G27" s="245">
        <v>100</v>
      </c>
      <c r="H27" s="244">
        <f t="shared" si="0"/>
        <v>13</v>
      </c>
      <c r="I27" s="245">
        <f t="shared" si="5"/>
        <v>3.1149999999999998</v>
      </c>
    </row>
    <row r="28" spans="1:9" x14ac:dyDescent="0.2">
      <c r="A28" s="242" t="s">
        <v>1898</v>
      </c>
      <c r="B28" s="245">
        <v>0.15</v>
      </c>
      <c r="C28" s="245">
        <v>0.2</v>
      </c>
      <c r="D28" s="245">
        <v>7.27</v>
      </c>
      <c r="E28" s="243" t="s">
        <v>1929</v>
      </c>
      <c r="F28" s="243">
        <f t="shared" si="2"/>
        <v>0.22</v>
      </c>
      <c r="G28" s="245">
        <v>100</v>
      </c>
      <c r="H28" s="244">
        <f t="shared" si="0"/>
        <v>22</v>
      </c>
      <c r="I28" s="245">
        <f t="shared" si="5"/>
        <v>5.0889999999999995</v>
      </c>
    </row>
    <row r="29" spans="1:9" x14ac:dyDescent="0.2">
      <c r="A29" s="242" t="s">
        <v>1899</v>
      </c>
      <c r="B29" s="245">
        <v>0.15</v>
      </c>
      <c r="C29" s="245">
        <v>0.2</v>
      </c>
      <c r="D29" s="245">
        <v>4.45</v>
      </c>
      <c r="E29" s="243" t="s">
        <v>1929</v>
      </c>
      <c r="F29" s="243">
        <f t="shared" si="2"/>
        <v>0.13</v>
      </c>
      <c r="G29" s="245">
        <v>100</v>
      </c>
      <c r="H29" s="244">
        <f t="shared" si="0"/>
        <v>13</v>
      </c>
      <c r="I29" s="245">
        <f t="shared" si="5"/>
        <v>3.1149999999999998</v>
      </c>
    </row>
    <row r="30" spans="1:9" x14ac:dyDescent="0.2">
      <c r="A30" s="242" t="s">
        <v>1900</v>
      </c>
      <c r="B30" s="245">
        <v>0.15</v>
      </c>
      <c r="C30" s="245">
        <v>0.2</v>
      </c>
      <c r="D30" s="245">
        <v>7.27</v>
      </c>
      <c r="E30" s="243" t="s">
        <v>1929</v>
      </c>
      <c r="F30" s="243">
        <f t="shared" si="2"/>
        <v>0.22</v>
      </c>
      <c r="G30" s="245">
        <v>100</v>
      </c>
      <c r="H30" s="244">
        <f t="shared" si="0"/>
        <v>22</v>
      </c>
      <c r="I30" s="245">
        <f t="shared" si="5"/>
        <v>5.0889999999999995</v>
      </c>
    </row>
    <row r="31" spans="1:9" x14ac:dyDescent="0.2">
      <c r="A31" s="242" t="s">
        <v>1901</v>
      </c>
      <c r="B31" s="243">
        <v>0.15</v>
      </c>
      <c r="C31" s="243">
        <v>0.3</v>
      </c>
      <c r="D31" s="243">
        <v>3.3</v>
      </c>
      <c r="E31" s="243">
        <f t="shared" ref="E31:E37" si="6">ROUND(B31*D31,2)</f>
        <v>0.5</v>
      </c>
      <c r="F31" s="243">
        <f t="shared" si="2"/>
        <v>0.15</v>
      </c>
      <c r="G31" s="245">
        <v>100</v>
      </c>
      <c r="H31" s="244">
        <f t="shared" si="0"/>
        <v>15</v>
      </c>
      <c r="I31" s="243">
        <f>2*C31*D31</f>
        <v>1.9799999999999998</v>
      </c>
    </row>
    <row r="32" spans="1:9" x14ac:dyDescent="0.2">
      <c r="A32" s="242" t="s">
        <v>1902</v>
      </c>
      <c r="B32" s="243">
        <v>0.15</v>
      </c>
      <c r="C32" s="243">
        <v>0.3</v>
      </c>
      <c r="D32" s="243">
        <v>7.08</v>
      </c>
      <c r="E32" s="243">
        <f t="shared" si="6"/>
        <v>1.06</v>
      </c>
      <c r="F32" s="243">
        <f t="shared" si="2"/>
        <v>0.32</v>
      </c>
      <c r="G32" s="245">
        <v>100</v>
      </c>
      <c r="H32" s="244">
        <f t="shared" si="0"/>
        <v>32</v>
      </c>
      <c r="I32" s="243">
        <f t="shared" ref="I32:I37" si="7">2*C32*D32</f>
        <v>4.2480000000000002</v>
      </c>
    </row>
    <row r="33" spans="1:9" x14ac:dyDescent="0.2">
      <c r="A33" s="242" t="s">
        <v>1903</v>
      </c>
      <c r="B33" s="243">
        <v>0.15</v>
      </c>
      <c r="C33" s="243">
        <v>0.3</v>
      </c>
      <c r="D33" s="243">
        <v>7.08</v>
      </c>
      <c r="E33" s="243">
        <f t="shared" si="6"/>
        <v>1.06</v>
      </c>
      <c r="F33" s="243">
        <f t="shared" si="2"/>
        <v>0.32</v>
      </c>
      <c r="G33" s="245">
        <v>100</v>
      </c>
      <c r="H33" s="244">
        <f t="shared" si="0"/>
        <v>32</v>
      </c>
      <c r="I33" s="243">
        <f t="shared" si="7"/>
        <v>4.2480000000000002</v>
      </c>
    </row>
    <row r="34" spans="1:9" x14ac:dyDescent="0.2">
      <c r="A34" s="242" t="s">
        <v>1904</v>
      </c>
      <c r="B34" s="243">
        <v>0.15</v>
      </c>
      <c r="C34" s="243">
        <v>0.3</v>
      </c>
      <c r="D34" s="245">
        <v>4.08</v>
      </c>
      <c r="E34" s="243">
        <f>ROUND(B34*D34,2)</f>
        <v>0.61</v>
      </c>
      <c r="F34" s="243">
        <f t="shared" si="2"/>
        <v>0.18</v>
      </c>
      <c r="G34" s="245">
        <v>100</v>
      </c>
      <c r="H34" s="244">
        <f t="shared" si="0"/>
        <v>18</v>
      </c>
      <c r="I34" s="243">
        <f t="shared" si="7"/>
        <v>2.448</v>
      </c>
    </row>
    <row r="35" spans="1:9" x14ac:dyDescent="0.2">
      <c r="A35" s="242" t="s">
        <v>1905</v>
      </c>
      <c r="B35" s="243">
        <v>0.15</v>
      </c>
      <c r="C35" s="243">
        <v>0.3</v>
      </c>
      <c r="D35" s="243">
        <v>4.13</v>
      </c>
      <c r="E35" s="243">
        <f t="shared" si="6"/>
        <v>0.62</v>
      </c>
      <c r="F35" s="243">
        <f t="shared" si="2"/>
        <v>0.19</v>
      </c>
      <c r="G35" s="245">
        <v>100</v>
      </c>
      <c r="H35" s="244">
        <f t="shared" si="0"/>
        <v>19</v>
      </c>
      <c r="I35" s="243">
        <f t="shared" si="7"/>
        <v>2.4779999999999998</v>
      </c>
    </row>
    <row r="36" spans="1:9" x14ac:dyDescent="0.2">
      <c r="A36" s="242" t="s">
        <v>1906</v>
      </c>
      <c r="B36" s="243">
        <v>0.15</v>
      </c>
      <c r="C36" s="243">
        <v>0.3</v>
      </c>
      <c r="D36" s="245">
        <v>4.13</v>
      </c>
      <c r="E36" s="243">
        <f t="shared" si="6"/>
        <v>0.62</v>
      </c>
      <c r="F36" s="243">
        <f t="shared" si="2"/>
        <v>0.19</v>
      </c>
      <c r="G36" s="245">
        <v>100</v>
      </c>
      <c r="H36" s="244">
        <f t="shared" si="0"/>
        <v>19</v>
      </c>
      <c r="I36" s="243">
        <f t="shared" si="7"/>
        <v>2.4779999999999998</v>
      </c>
    </row>
    <row r="37" spans="1:9" x14ac:dyDescent="0.2">
      <c r="A37" s="242" t="s">
        <v>1907</v>
      </c>
      <c r="B37" s="243">
        <v>0.15</v>
      </c>
      <c r="C37" s="243">
        <v>0.3</v>
      </c>
      <c r="D37" s="245">
        <v>3.1</v>
      </c>
      <c r="E37" s="243">
        <f t="shared" si="6"/>
        <v>0.47</v>
      </c>
      <c r="F37" s="243">
        <f t="shared" si="2"/>
        <v>0.14000000000000001</v>
      </c>
      <c r="G37" s="245">
        <v>100</v>
      </c>
      <c r="H37" s="244">
        <f t="shared" si="0"/>
        <v>14</v>
      </c>
      <c r="I37" s="243">
        <f t="shared" si="7"/>
        <v>1.8599999999999999</v>
      </c>
    </row>
    <row r="38" spans="1:9" x14ac:dyDescent="0.2">
      <c r="A38" s="242" t="s">
        <v>1908</v>
      </c>
      <c r="B38" s="243">
        <v>0.15</v>
      </c>
      <c r="C38" s="243">
        <v>0.3</v>
      </c>
      <c r="D38" s="243">
        <v>3.3</v>
      </c>
      <c r="E38" s="243" t="s">
        <v>1929</v>
      </c>
      <c r="F38" s="243">
        <f t="shared" si="2"/>
        <v>0.15</v>
      </c>
      <c r="G38" s="245">
        <v>100</v>
      </c>
      <c r="H38" s="244">
        <f t="shared" si="0"/>
        <v>15</v>
      </c>
      <c r="I38" s="243">
        <f>(2*C38+B38*D38)</f>
        <v>1.095</v>
      </c>
    </row>
    <row r="39" spans="1:9" x14ac:dyDescent="0.2">
      <c r="A39" s="242" t="s">
        <v>1909</v>
      </c>
      <c r="B39" s="243">
        <v>0.15</v>
      </c>
      <c r="C39" s="243">
        <v>0.3</v>
      </c>
      <c r="D39" s="243">
        <v>7.08</v>
      </c>
      <c r="E39" s="243" t="s">
        <v>1929</v>
      </c>
      <c r="F39" s="243">
        <f t="shared" si="2"/>
        <v>0.32</v>
      </c>
      <c r="G39" s="245">
        <v>100</v>
      </c>
      <c r="H39" s="244">
        <f t="shared" si="0"/>
        <v>32</v>
      </c>
      <c r="I39" s="243">
        <f t="shared" ref="I39:I57" si="8">(2*C39+B39*D39)</f>
        <v>1.6619999999999999</v>
      </c>
    </row>
    <row r="40" spans="1:9" x14ac:dyDescent="0.2">
      <c r="A40" s="242" t="s">
        <v>1910</v>
      </c>
      <c r="B40" s="243">
        <v>0.15</v>
      </c>
      <c r="C40" s="243">
        <v>0.3</v>
      </c>
      <c r="D40" s="243">
        <v>7.08</v>
      </c>
      <c r="E40" s="243" t="s">
        <v>1929</v>
      </c>
      <c r="F40" s="243">
        <f t="shared" si="2"/>
        <v>0.32</v>
      </c>
      <c r="G40" s="245">
        <v>100</v>
      </c>
      <c r="H40" s="244">
        <f t="shared" si="0"/>
        <v>32</v>
      </c>
      <c r="I40" s="243">
        <f t="shared" si="8"/>
        <v>1.6619999999999999</v>
      </c>
    </row>
    <row r="41" spans="1:9" x14ac:dyDescent="0.2">
      <c r="A41" s="242" t="s">
        <v>1911</v>
      </c>
      <c r="B41" s="243">
        <v>0.15</v>
      </c>
      <c r="C41" s="243">
        <v>0.3</v>
      </c>
      <c r="D41" s="245">
        <v>4.08</v>
      </c>
      <c r="E41" s="243" t="s">
        <v>1929</v>
      </c>
      <c r="F41" s="243">
        <f t="shared" si="2"/>
        <v>0.18</v>
      </c>
      <c r="G41" s="245">
        <v>100</v>
      </c>
      <c r="H41" s="244">
        <f t="shared" si="0"/>
        <v>18</v>
      </c>
      <c r="I41" s="243">
        <f t="shared" si="8"/>
        <v>1.212</v>
      </c>
    </row>
    <row r="42" spans="1:9" x14ac:dyDescent="0.2">
      <c r="A42" s="242" t="s">
        <v>1912</v>
      </c>
      <c r="B42" s="243">
        <v>0.15</v>
      </c>
      <c r="C42" s="243">
        <v>0.3</v>
      </c>
      <c r="D42" s="243">
        <v>4.13</v>
      </c>
      <c r="E42" s="243" t="s">
        <v>1929</v>
      </c>
      <c r="F42" s="243">
        <f t="shared" si="2"/>
        <v>0.19</v>
      </c>
      <c r="G42" s="245">
        <v>100</v>
      </c>
      <c r="H42" s="244">
        <f t="shared" si="0"/>
        <v>19</v>
      </c>
      <c r="I42" s="243">
        <f t="shared" si="8"/>
        <v>1.2195</v>
      </c>
    </row>
    <row r="43" spans="1:9" x14ac:dyDescent="0.2">
      <c r="A43" s="242" t="s">
        <v>1913</v>
      </c>
      <c r="B43" s="243">
        <v>0.15</v>
      </c>
      <c r="C43" s="243">
        <v>0.3</v>
      </c>
      <c r="D43" s="245">
        <v>4.13</v>
      </c>
      <c r="E43" s="243" t="s">
        <v>1929</v>
      </c>
      <c r="F43" s="243">
        <f t="shared" si="2"/>
        <v>0.19</v>
      </c>
      <c r="G43" s="245">
        <v>100</v>
      </c>
      <c r="H43" s="244">
        <f t="shared" si="0"/>
        <v>19</v>
      </c>
      <c r="I43" s="243">
        <f t="shared" si="8"/>
        <v>1.2195</v>
      </c>
    </row>
    <row r="44" spans="1:9" x14ac:dyDescent="0.2">
      <c r="A44" s="242" t="s">
        <v>1914</v>
      </c>
      <c r="B44" s="243">
        <v>0.15</v>
      </c>
      <c r="C44" s="243">
        <v>0.3</v>
      </c>
      <c r="D44" s="243">
        <v>3.95</v>
      </c>
      <c r="E44" s="243" t="s">
        <v>1929</v>
      </c>
      <c r="F44" s="243">
        <f t="shared" si="2"/>
        <v>0.18</v>
      </c>
      <c r="G44" s="245">
        <v>100</v>
      </c>
      <c r="H44" s="244">
        <f t="shared" si="0"/>
        <v>18</v>
      </c>
      <c r="I44" s="243">
        <f t="shared" si="8"/>
        <v>1.1924999999999999</v>
      </c>
    </row>
    <row r="45" spans="1:9" x14ac:dyDescent="0.2">
      <c r="A45" s="242" t="s">
        <v>1915</v>
      </c>
      <c r="B45" s="243">
        <v>0.15</v>
      </c>
      <c r="C45" s="243">
        <v>0.3</v>
      </c>
      <c r="D45" s="243">
        <v>2.2000000000000002</v>
      </c>
      <c r="E45" s="243" t="s">
        <v>1929</v>
      </c>
      <c r="F45" s="243">
        <f t="shared" si="2"/>
        <v>0.1</v>
      </c>
      <c r="G45" s="245">
        <v>100</v>
      </c>
      <c r="H45" s="244">
        <f t="shared" si="0"/>
        <v>10</v>
      </c>
      <c r="I45" s="243">
        <f t="shared" si="8"/>
        <v>0.92999999999999994</v>
      </c>
    </row>
    <row r="46" spans="1:9" x14ac:dyDescent="0.2">
      <c r="A46" s="242" t="s">
        <v>1916</v>
      </c>
      <c r="B46" s="243">
        <v>0.15</v>
      </c>
      <c r="C46" s="243">
        <v>0.3</v>
      </c>
      <c r="D46" s="245">
        <v>3.2</v>
      </c>
      <c r="E46" s="243" t="s">
        <v>1929</v>
      </c>
      <c r="F46" s="243">
        <f t="shared" si="2"/>
        <v>0.14000000000000001</v>
      </c>
      <c r="G46" s="245">
        <v>100</v>
      </c>
      <c r="H46" s="244">
        <f t="shared" si="0"/>
        <v>14</v>
      </c>
      <c r="I46" s="243">
        <f t="shared" si="8"/>
        <v>1.08</v>
      </c>
    </row>
    <row r="47" spans="1:9" x14ac:dyDescent="0.2">
      <c r="A47" s="242" t="s">
        <v>1917</v>
      </c>
      <c r="B47" s="243">
        <v>0.15</v>
      </c>
      <c r="C47" s="243">
        <v>0.3</v>
      </c>
      <c r="D47" s="245">
        <v>3.95</v>
      </c>
      <c r="E47" s="243" t="s">
        <v>1929</v>
      </c>
      <c r="F47" s="243">
        <f t="shared" si="2"/>
        <v>0.18</v>
      </c>
      <c r="G47" s="245">
        <v>100</v>
      </c>
      <c r="H47" s="244">
        <f t="shared" si="0"/>
        <v>18</v>
      </c>
      <c r="I47" s="243">
        <f t="shared" si="8"/>
        <v>1.1924999999999999</v>
      </c>
    </row>
    <row r="48" spans="1:9" x14ac:dyDescent="0.2">
      <c r="A48" s="242" t="s">
        <v>1918</v>
      </c>
      <c r="B48" s="243">
        <v>0.15</v>
      </c>
      <c r="C48" s="243">
        <v>0.3</v>
      </c>
      <c r="D48" s="243">
        <v>2.38</v>
      </c>
      <c r="E48" s="243" t="s">
        <v>1929</v>
      </c>
      <c r="F48" s="243">
        <f t="shared" si="2"/>
        <v>0.11</v>
      </c>
      <c r="G48" s="245">
        <v>100</v>
      </c>
      <c r="H48" s="244">
        <f t="shared" si="0"/>
        <v>11</v>
      </c>
      <c r="I48" s="243">
        <f t="shared" si="8"/>
        <v>0.95699999999999996</v>
      </c>
    </row>
    <row r="49" spans="1:9" x14ac:dyDescent="0.2">
      <c r="A49" s="242" t="s">
        <v>1919</v>
      </c>
      <c r="B49" s="243">
        <v>0.15</v>
      </c>
      <c r="C49" s="243">
        <v>0.3</v>
      </c>
      <c r="D49" s="243">
        <v>3.3</v>
      </c>
      <c r="E49" s="243" t="s">
        <v>1929</v>
      </c>
      <c r="F49" s="243">
        <f t="shared" si="2"/>
        <v>0.15</v>
      </c>
      <c r="G49" s="245">
        <v>100</v>
      </c>
      <c r="H49" s="244">
        <f t="shared" si="0"/>
        <v>15</v>
      </c>
      <c r="I49" s="243">
        <f t="shared" si="8"/>
        <v>1.095</v>
      </c>
    </row>
    <row r="50" spans="1:9" x14ac:dyDescent="0.2">
      <c r="A50" s="242" t="s">
        <v>1920</v>
      </c>
      <c r="B50" s="243">
        <v>0.15</v>
      </c>
      <c r="C50" s="243">
        <v>0.3</v>
      </c>
      <c r="D50" s="243">
        <v>7.08</v>
      </c>
      <c r="E50" s="243" t="s">
        <v>1929</v>
      </c>
      <c r="F50" s="243">
        <f t="shared" si="2"/>
        <v>0.32</v>
      </c>
      <c r="G50" s="245">
        <v>100</v>
      </c>
      <c r="H50" s="244">
        <f t="shared" si="0"/>
        <v>32</v>
      </c>
      <c r="I50" s="243">
        <f t="shared" si="8"/>
        <v>1.6619999999999999</v>
      </c>
    </row>
    <row r="51" spans="1:9" x14ac:dyDescent="0.2">
      <c r="A51" s="242" t="s">
        <v>1921</v>
      </c>
      <c r="B51" s="243">
        <v>0.15</v>
      </c>
      <c r="C51" s="243">
        <v>0.3</v>
      </c>
      <c r="D51" s="243">
        <v>4.68</v>
      </c>
      <c r="E51" s="243" t="s">
        <v>1929</v>
      </c>
      <c r="F51" s="243">
        <f t="shared" si="2"/>
        <v>0.21</v>
      </c>
      <c r="G51" s="245">
        <v>100</v>
      </c>
      <c r="H51" s="244">
        <f t="shared" si="0"/>
        <v>21</v>
      </c>
      <c r="I51" s="243">
        <f t="shared" si="8"/>
        <v>1.302</v>
      </c>
    </row>
    <row r="52" spans="1:9" x14ac:dyDescent="0.2">
      <c r="A52" s="242" t="s">
        <v>1922</v>
      </c>
      <c r="B52" s="243">
        <v>0.15</v>
      </c>
      <c r="C52" s="243">
        <v>0.3</v>
      </c>
      <c r="D52" s="243">
        <v>2.2000000000000002</v>
      </c>
      <c r="E52" s="243" t="s">
        <v>1929</v>
      </c>
      <c r="F52" s="243">
        <f t="shared" si="2"/>
        <v>0.1</v>
      </c>
      <c r="G52" s="245">
        <v>100</v>
      </c>
      <c r="H52" s="244">
        <f t="shared" si="0"/>
        <v>10</v>
      </c>
      <c r="I52" s="243">
        <f t="shared" si="8"/>
        <v>0.92999999999999994</v>
      </c>
    </row>
    <row r="53" spans="1:9" x14ac:dyDescent="0.2">
      <c r="A53" s="242" t="s">
        <v>1923</v>
      </c>
      <c r="B53" s="243">
        <v>0.15</v>
      </c>
      <c r="C53" s="243">
        <v>0.3</v>
      </c>
      <c r="D53" s="245">
        <v>4.08</v>
      </c>
      <c r="E53" s="243" t="s">
        <v>1929</v>
      </c>
      <c r="F53" s="243">
        <f t="shared" si="2"/>
        <v>0.18</v>
      </c>
      <c r="G53" s="245">
        <v>100</v>
      </c>
      <c r="H53" s="244">
        <f t="shared" si="0"/>
        <v>18</v>
      </c>
      <c r="I53" s="243">
        <f t="shared" si="8"/>
        <v>1.212</v>
      </c>
    </row>
    <row r="54" spans="1:9" x14ac:dyDescent="0.2">
      <c r="A54" s="242" t="s">
        <v>1924</v>
      </c>
      <c r="B54" s="243">
        <v>0.15</v>
      </c>
      <c r="C54" s="243">
        <v>0.3</v>
      </c>
      <c r="D54" s="245">
        <v>3.2</v>
      </c>
      <c r="E54" s="243" t="s">
        <v>1929</v>
      </c>
      <c r="F54" s="243">
        <f t="shared" si="2"/>
        <v>0.14000000000000001</v>
      </c>
      <c r="G54" s="245">
        <v>100</v>
      </c>
      <c r="H54" s="244">
        <f t="shared" si="0"/>
        <v>14</v>
      </c>
      <c r="I54" s="243">
        <f t="shared" si="8"/>
        <v>1.08</v>
      </c>
    </row>
    <row r="55" spans="1:9" x14ac:dyDescent="0.2">
      <c r="A55" s="242" t="s">
        <v>1925</v>
      </c>
      <c r="B55" s="243">
        <v>0.15</v>
      </c>
      <c r="C55" s="243">
        <v>0.3</v>
      </c>
      <c r="D55" s="245">
        <v>4.13</v>
      </c>
      <c r="E55" s="243" t="s">
        <v>1929</v>
      </c>
      <c r="F55" s="243">
        <f t="shared" si="2"/>
        <v>0.19</v>
      </c>
      <c r="G55" s="245">
        <v>100</v>
      </c>
      <c r="H55" s="244">
        <f t="shared" si="0"/>
        <v>19</v>
      </c>
      <c r="I55" s="243">
        <f t="shared" si="8"/>
        <v>1.2195</v>
      </c>
    </row>
    <row r="56" spans="1:9" x14ac:dyDescent="0.2">
      <c r="A56" s="242" t="s">
        <v>1926</v>
      </c>
      <c r="B56" s="243">
        <v>0.15</v>
      </c>
      <c r="C56" s="243">
        <v>0.3</v>
      </c>
      <c r="D56" s="245">
        <v>3.95</v>
      </c>
      <c r="E56" s="243" t="s">
        <v>1929</v>
      </c>
      <c r="F56" s="243">
        <f t="shared" si="2"/>
        <v>0.18</v>
      </c>
      <c r="G56" s="245">
        <v>100</v>
      </c>
      <c r="H56" s="244">
        <f t="shared" si="0"/>
        <v>18</v>
      </c>
      <c r="I56" s="243">
        <f t="shared" si="8"/>
        <v>1.1924999999999999</v>
      </c>
    </row>
    <row r="57" spans="1:9" x14ac:dyDescent="0.2">
      <c r="A57" s="242" t="s">
        <v>1927</v>
      </c>
      <c r="B57" s="243">
        <v>0.15</v>
      </c>
      <c r="C57" s="243">
        <v>0.3</v>
      </c>
      <c r="D57" s="243">
        <v>3.95</v>
      </c>
      <c r="E57" s="243" t="s">
        <v>1929</v>
      </c>
      <c r="F57" s="243">
        <f t="shared" si="2"/>
        <v>0.18</v>
      </c>
      <c r="G57" s="245">
        <v>100</v>
      </c>
      <c r="H57" s="244">
        <f t="shared" si="0"/>
        <v>18</v>
      </c>
      <c r="I57" s="243">
        <f t="shared" si="8"/>
        <v>1.1924999999999999</v>
      </c>
    </row>
    <row r="58" spans="1:9" ht="12.75" customHeight="1" x14ac:dyDescent="0.2">
      <c r="A58" s="214"/>
      <c r="B58" s="215"/>
      <c r="C58" s="215"/>
      <c r="D58" s="215"/>
      <c r="E58" s="235"/>
      <c r="F58" s="215"/>
      <c r="G58" s="215"/>
      <c r="H58" s="215"/>
      <c r="I58" s="215"/>
    </row>
    <row r="59" spans="1:9" ht="15.75" x14ac:dyDescent="0.2">
      <c r="A59" s="216"/>
      <c r="B59" s="217"/>
      <c r="C59" s="218"/>
      <c r="D59" s="218"/>
      <c r="E59" s="236"/>
      <c r="F59" s="218"/>
      <c r="G59" s="218"/>
      <c r="H59" s="218"/>
      <c r="I59" s="218"/>
    </row>
    <row r="60" spans="1:9" x14ac:dyDescent="0.2">
      <c r="A60" s="219"/>
      <c r="B60" s="220"/>
      <c r="C60" s="220"/>
      <c r="D60" s="220"/>
      <c r="E60" s="221"/>
      <c r="F60" s="222"/>
      <c r="G60" s="223"/>
      <c r="H60" s="223"/>
      <c r="I60" s="223"/>
    </row>
    <row r="61" spans="1:9" x14ac:dyDescent="0.2">
      <c r="A61" s="219"/>
      <c r="B61" s="220"/>
      <c r="C61" s="220"/>
      <c r="D61" s="220"/>
      <c r="E61" s="221"/>
      <c r="F61" s="222"/>
      <c r="G61" s="223"/>
      <c r="H61" s="223"/>
      <c r="I61" s="223"/>
    </row>
    <row r="62" spans="1:9" ht="13.5" thickBot="1" x14ac:dyDescent="0.25">
      <c r="A62" s="224"/>
      <c r="B62" s="225"/>
      <c r="C62" s="225"/>
      <c r="D62" s="225"/>
      <c r="E62" s="237"/>
      <c r="F62" s="225"/>
      <c r="G62" s="225"/>
      <c r="H62" s="225"/>
      <c r="I62" s="225"/>
    </row>
    <row r="63" spans="1:9" x14ac:dyDescent="0.2">
      <c r="A63" s="226"/>
    </row>
    <row r="64" spans="1:9" x14ac:dyDescent="0.2">
      <c r="A64" s="227"/>
      <c r="B64" s="228"/>
      <c r="C64" s="228"/>
      <c r="D64" s="228"/>
      <c r="E64" s="239"/>
      <c r="F64" s="228"/>
      <c r="G64" s="228"/>
      <c r="H64" s="228"/>
      <c r="I64" s="228"/>
    </row>
    <row r="68" spans="1:14" ht="14.25" x14ac:dyDescent="0.2">
      <c r="A68" s="229"/>
      <c r="B68" s="317"/>
      <c r="C68" s="317"/>
      <c r="D68" s="317"/>
      <c r="E68" s="317"/>
      <c r="F68" s="317"/>
      <c r="G68" s="317"/>
      <c r="H68" s="317"/>
      <c r="I68" s="230"/>
      <c r="J68" s="230"/>
      <c r="K68" s="230"/>
      <c r="L68" s="230"/>
      <c r="M68" s="230"/>
      <c r="N68" s="230"/>
    </row>
    <row r="69" spans="1:14" ht="14.25" x14ac:dyDescent="0.2">
      <c r="A69" s="229"/>
      <c r="B69" s="317"/>
      <c r="C69" s="317"/>
      <c r="D69" s="317"/>
      <c r="E69" s="317"/>
      <c r="F69" s="317"/>
      <c r="G69" s="317"/>
      <c r="H69" s="317"/>
      <c r="I69" s="230"/>
      <c r="J69" s="230"/>
      <c r="K69" s="230"/>
      <c r="L69" s="230"/>
      <c r="M69" s="230"/>
      <c r="N69" s="230"/>
    </row>
    <row r="70" spans="1:14" ht="14.25" x14ac:dyDescent="0.2">
      <c r="A70" s="229"/>
      <c r="B70" s="317"/>
      <c r="C70" s="317"/>
      <c r="D70" s="317"/>
      <c r="E70" s="317"/>
      <c r="F70" s="317"/>
      <c r="G70" s="317"/>
      <c r="H70" s="317"/>
      <c r="I70" s="230"/>
      <c r="J70" s="230"/>
      <c r="K70" s="230"/>
      <c r="L70" s="230"/>
      <c r="M70" s="230"/>
      <c r="N70" s="230"/>
    </row>
    <row r="71" spans="1:14" ht="14.25" x14ac:dyDescent="0.2">
      <c r="A71" s="229"/>
      <c r="B71" s="317"/>
      <c r="C71" s="317"/>
      <c r="D71" s="317"/>
      <c r="E71" s="317"/>
      <c r="F71" s="317"/>
      <c r="G71" s="317"/>
      <c r="H71" s="317"/>
      <c r="I71" s="230"/>
      <c r="J71" s="230"/>
      <c r="K71" s="230"/>
      <c r="L71" s="230"/>
      <c r="M71" s="230"/>
      <c r="N71" s="230"/>
    </row>
    <row r="72" spans="1:14" ht="14.25" x14ac:dyDescent="0.2">
      <c r="A72" s="229"/>
      <c r="B72" s="317"/>
      <c r="C72" s="317"/>
      <c r="D72" s="317"/>
      <c r="E72" s="317"/>
      <c r="F72" s="317"/>
      <c r="G72" s="317"/>
      <c r="H72" s="317"/>
      <c r="I72" s="230"/>
      <c r="J72" s="230"/>
      <c r="K72" s="230"/>
      <c r="L72" s="230"/>
      <c r="M72" s="230"/>
      <c r="N72" s="230"/>
    </row>
    <row r="73" spans="1:14" ht="14.25" x14ac:dyDescent="0.2">
      <c r="A73" s="229"/>
      <c r="B73" s="317"/>
      <c r="C73" s="317"/>
      <c r="D73" s="317"/>
      <c r="E73" s="317"/>
      <c r="F73" s="317"/>
      <c r="G73" s="317"/>
      <c r="H73" s="317"/>
      <c r="I73" s="230"/>
      <c r="J73" s="230"/>
      <c r="K73" s="230"/>
      <c r="L73" s="230"/>
      <c r="M73" s="230"/>
      <c r="N73" s="230"/>
    </row>
    <row r="74" spans="1:14" ht="14.25" x14ac:dyDescent="0.2">
      <c r="A74" s="229"/>
      <c r="B74" s="318"/>
      <c r="C74" s="318"/>
      <c r="D74" s="318"/>
      <c r="E74" s="318"/>
      <c r="F74" s="318"/>
      <c r="G74" s="318"/>
      <c r="H74" s="318"/>
      <c r="I74" s="230"/>
      <c r="J74" s="230"/>
      <c r="K74" s="230"/>
      <c r="L74" s="230"/>
      <c r="M74" s="230"/>
      <c r="N74" s="230"/>
    </row>
    <row r="75" spans="1:14" ht="14.25" x14ac:dyDescent="0.2">
      <c r="A75" s="229"/>
      <c r="B75" s="317"/>
      <c r="C75" s="317"/>
      <c r="D75" s="317"/>
      <c r="E75" s="317"/>
      <c r="F75" s="317"/>
      <c r="G75" s="317"/>
      <c r="H75" s="317"/>
      <c r="I75" s="230"/>
      <c r="J75" s="230"/>
      <c r="K75" s="230"/>
      <c r="L75" s="230"/>
      <c r="M75" s="230"/>
      <c r="N75" s="230"/>
    </row>
    <row r="76" spans="1:14" ht="14.25" x14ac:dyDescent="0.2">
      <c r="A76" s="229"/>
      <c r="B76" s="317"/>
      <c r="C76" s="317"/>
      <c r="D76" s="317"/>
      <c r="E76" s="317"/>
      <c r="F76" s="317"/>
      <c r="G76" s="317"/>
      <c r="H76" s="317"/>
      <c r="I76" s="230"/>
      <c r="J76" s="230"/>
      <c r="K76" s="230"/>
      <c r="L76" s="230"/>
      <c r="M76" s="230"/>
      <c r="N76" s="230"/>
    </row>
    <row r="77" spans="1:14" ht="14.25" x14ac:dyDescent="0.2">
      <c r="A77" s="229"/>
      <c r="B77" s="317"/>
      <c r="C77" s="317"/>
      <c r="D77" s="317"/>
      <c r="E77" s="317"/>
      <c r="F77" s="317"/>
      <c r="G77" s="317"/>
      <c r="H77" s="317"/>
      <c r="I77" s="230"/>
      <c r="J77" s="230"/>
      <c r="K77" s="230"/>
      <c r="L77" s="230"/>
      <c r="M77" s="230"/>
      <c r="N77" s="230"/>
    </row>
    <row r="78" spans="1:14" ht="14.25" x14ac:dyDescent="0.2">
      <c r="A78" s="229"/>
      <c r="B78" s="317"/>
      <c r="C78" s="317"/>
      <c r="D78" s="317"/>
      <c r="E78" s="317"/>
      <c r="F78" s="317"/>
      <c r="G78" s="317"/>
      <c r="H78" s="317"/>
      <c r="I78" s="230"/>
      <c r="J78" s="230"/>
      <c r="K78" s="230"/>
      <c r="L78" s="230"/>
      <c r="M78" s="230"/>
      <c r="N78" s="230"/>
    </row>
    <row r="79" spans="1:14" ht="14.25" x14ac:dyDescent="0.2">
      <c r="A79" s="229"/>
      <c r="B79" s="317"/>
      <c r="C79" s="317"/>
      <c r="D79" s="317"/>
      <c r="E79" s="317"/>
      <c r="F79" s="317"/>
      <c r="G79" s="317"/>
      <c r="H79" s="317"/>
      <c r="I79" s="230"/>
      <c r="J79" s="230"/>
      <c r="K79" s="230"/>
      <c r="L79" s="230"/>
      <c r="M79" s="230"/>
      <c r="N79" s="230"/>
    </row>
    <row r="80" spans="1:14" ht="14.25" x14ac:dyDescent="0.2">
      <c r="A80" s="229"/>
      <c r="B80" s="231"/>
      <c r="C80" s="231"/>
      <c r="D80" s="231"/>
      <c r="E80" s="229"/>
      <c r="F80" s="231"/>
      <c r="G80" s="231"/>
      <c r="H80" s="231"/>
      <c r="I80" s="230"/>
      <c r="J80" s="230"/>
      <c r="K80" s="230"/>
      <c r="L80" s="230"/>
      <c r="M80" s="230"/>
      <c r="N80" s="230"/>
    </row>
    <row r="81" spans="1:56" ht="14.25" x14ac:dyDescent="0.2">
      <c r="A81" s="229"/>
      <c r="B81" s="231"/>
      <c r="C81" s="231"/>
      <c r="D81" s="231"/>
      <c r="E81" s="229"/>
      <c r="F81" s="231"/>
      <c r="G81" s="231"/>
      <c r="H81" s="231"/>
      <c r="I81" s="230"/>
      <c r="J81" s="230"/>
      <c r="K81" s="230"/>
      <c r="L81" s="230"/>
      <c r="M81" s="230"/>
      <c r="N81" s="230"/>
    </row>
    <row r="82" spans="1:56" ht="14.25" x14ac:dyDescent="0.2">
      <c r="A82" s="229"/>
      <c r="B82" s="317"/>
      <c r="C82" s="317"/>
      <c r="D82" s="317"/>
      <c r="E82" s="317"/>
      <c r="F82" s="317"/>
      <c r="G82" s="317"/>
      <c r="H82" s="317"/>
      <c r="I82" s="230"/>
      <c r="J82" s="230"/>
      <c r="K82" s="230"/>
      <c r="L82" s="230"/>
      <c r="M82" s="230"/>
      <c r="N82" s="230"/>
    </row>
    <row r="83" spans="1:56" ht="14.25" x14ac:dyDescent="0.2">
      <c r="A83" s="229"/>
      <c r="B83" s="317"/>
      <c r="C83" s="317"/>
      <c r="D83" s="317"/>
      <c r="E83" s="317"/>
      <c r="F83" s="317"/>
      <c r="G83" s="317"/>
      <c r="H83" s="317"/>
      <c r="I83" s="230"/>
      <c r="J83" s="230"/>
      <c r="K83" s="230"/>
      <c r="L83" s="230"/>
      <c r="M83" s="230"/>
      <c r="N83" s="230"/>
    </row>
    <row r="84" spans="1:56" ht="14.25" x14ac:dyDescent="0.2">
      <c r="A84" s="229"/>
      <c r="B84" s="317"/>
      <c r="C84" s="317"/>
      <c r="D84" s="317"/>
      <c r="E84" s="317"/>
      <c r="F84" s="317"/>
      <c r="G84" s="317"/>
      <c r="H84" s="317"/>
      <c r="I84" s="230"/>
      <c r="J84" s="230"/>
      <c r="K84" s="230"/>
      <c r="L84" s="230"/>
      <c r="M84" s="230"/>
      <c r="N84" s="230"/>
    </row>
    <row r="85" spans="1:56" ht="14.25" x14ac:dyDescent="0.2">
      <c r="A85" s="229"/>
      <c r="B85" s="317"/>
      <c r="C85" s="317"/>
      <c r="D85" s="317"/>
      <c r="E85" s="317"/>
      <c r="F85" s="317"/>
      <c r="G85" s="317"/>
      <c r="H85" s="317"/>
      <c r="I85" s="230"/>
      <c r="J85" s="230"/>
      <c r="K85" s="230"/>
      <c r="L85" s="230"/>
      <c r="M85" s="230"/>
      <c r="N85" s="230"/>
    </row>
    <row r="86" spans="1:56" ht="14.25" x14ac:dyDescent="0.2">
      <c r="A86" s="229"/>
      <c r="B86" s="317"/>
      <c r="C86" s="317"/>
      <c r="D86" s="317"/>
      <c r="E86" s="317"/>
      <c r="F86" s="317"/>
      <c r="G86" s="317"/>
      <c r="H86" s="317"/>
      <c r="I86" s="230"/>
      <c r="J86" s="230"/>
      <c r="K86" s="230"/>
      <c r="L86" s="230"/>
      <c r="M86" s="230"/>
      <c r="N86" s="230"/>
    </row>
    <row r="87" spans="1:56" ht="14.25" x14ac:dyDescent="0.2">
      <c r="A87" s="229"/>
      <c r="B87" s="317"/>
      <c r="C87" s="317"/>
      <c r="D87" s="317"/>
      <c r="E87" s="317"/>
      <c r="F87" s="317"/>
      <c r="G87" s="317"/>
      <c r="H87" s="317"/>
      <c r="I87" s="230"/>
      <c r="J87" s="230"/>
      <c r="K87" s="230"/>
      <c r="L87" s="230"/>
      <c r="M87" s="230"/>
      <c r="N87" s="230"/>
    </row>
    <row r="88" spans="1:56" ht="14.25" x14ac:dyDescent="0.2">
      <c r="A88" s="229"/>
      <c r="B88" s="317"/>
      <c r="C88" s="317"/>
      <c r="D88" s="317"/>
      <c r="E88" s="317"/>
      <c r="F88" s="317"/>
      <c r="G88" s="317"/>
      <c r="H88" s="317"/>
      <c r="I88" s="230"/>
      <c r="J88" s="230"/>
      <c r="K88" s="230"/>
      <c r="L88" s="230"/>
      <c r="M88" s="230"/>
      <c r="N88" s="230"/>
    </row>
    <row r="89" spans="1:56" ht="14.25" x14ac:dyDescent="0.2">
      <c r="A89" s="229"/>
      <c r="B89" s="317"/>
      <c r="C89" s="317"/>
      <c r="D89" s="317"/>
      <c r="E89" s="317"/>
      <c r="F89" s="317"/>
      <c r="G89" s="317"/>
      <c r="H89" s="317"/>
      <c r="I89" s="230"/>
      <c r="J89" s="230"/>
      <c r="K89" s="230"/>
      <c r="L89" s="230"/>
      <c r="M89" s="230"/>
      <c r="N89" s="230"/>
    </row>
    <row r="90" spans="1:56" ht="14.25" x14ac:dyDescent="0.2">
      <c r="A90" s="229"/>
      <c r="B90" s="231"/>
      <c r="C90" s="231"/>
      <c r="D90" s="231"/>
      <c r="E90" s="229"/>
      <c r="F90" s="231"/>
      <c r="G90" s="231"/>
      <c r="H90" s="231"/>
      <c r="I90" s="230"/>
      <c r="J90" s="230"/>
      <c r="K90" s="230"/>
      <c r="L90" s="230"/>
      <c r="M90" s="230"/>
      <c r="N90" s="230"/>
    </row>
    <row r="91" spans="1:56" ht="14.25" x14ac:dyDescent="0.2">
      <c r="A91" s="232"/>
      <c r="B91" s="315"/>
      <c r="C91" s="315"/>
      <c r="D91" s="315"/>
      <c r="E91" s="315"/>
      <c r="F91" s="315"/>
      <c r="G91" s="315"/>
      <c r="H91" s="315"/>
      <c r="I91" s="233"/>
      <c r="J91" s="230"/>
      <c r="K91" s="230"/>
      <c r="L91" s="230"/>
      <c r="M91" s="230"/>
      <c r="N91" s="230"/>
    </row>
    <row r="92" spans="1:56" ht="14.25" x14ac:dyDescent="0.2">
      <c r="A92" s="232"/>
      <c r="B92" s="315"/>
      <c r="C92" s="315"/>
      <c r="D92" s="315"/>
      <c r="E92" s="315"/>
      <c r="F92" s="315"/>
      <c r="G92" s="315"/>
      <c r="H92" s="315"/>
      <c r="I92" s="233"/>
      <c r="J92" s="233"/>
      <c r="K92" s="233"/>
      <c r="L92" s="233"/>
      <c r="M92" s="233"/>
      <c r="N92" s="233"/>
    </row>
    <row r="93" spans="1:56" ht="14.25" x14ac:dyDescent="0.2">
      <c r="A93" s="232"/>
      <c r="B93" s="315"/>
      <c r="C93" s="315"/>
      <c r="D93" s="315"/>
      <c r="E93" s="315"/>
      <c r="F93" s="315"/>
      <c r="G93" s="315"/>
      <c r="H93" s="315"/>
      <c r="I93" s="233"/>
      <c r="J93" s="230"/>
      <c r="K93" s="230"/>
      <c r="L93" s="230"/>
      <c r="M93" s="230"/>
      <c r="N93" s="230"/>
    </row>
    <row r="94" spans="1:56" ht="15" x14ac:dyDescent="0.2">
      <c r="A94" s="232"/>
      <c r="B94" s="315"/>
      <c r="C94" s="315"/>
      <c r="D94" s="315"/>
      <c r="E94" s="315"/>
      <c r="F94" s="315"/>
      <c r="G94" s="315"/>
      <c r="H94" s="315"/>
      <c r="I94" s="233"/>
      <c r="J94" s="230"/>
      <c r="K94" s="230"/>
      <c r="L94" s="230"/>
      <c r="M94" s="230"/>
      <c r="N94" s="230"/>
      <c r="BD94" s="234"/>
    </row>
    <row r="95" spans="1:56" ht="14.25" x14ac:dyDescent="0.2">
      <c r="A95" s="232"/>
      <c r="B95" s="315"/>
      <c r="C95" s="315"/>
      <c r="D95" s="315"/>
      <c r="E95" s="315"/>
      <c r="F95" s="315"/>
      <c r="G95" s="315"/>
      <c r="H95" s="315"/>
      <c r="I95" s="233"/>
      <c r="J95" s="230"/>
      <c r="K95" s="230"/>
      <c r="L95" s="230"/>
      <c r="M95" s="230"/>
      <c r="N95" s="230"/>
    </row>
    <row r="96" spans="1:56" ht="14.25" x14ac:dyDescent="0.2">
      <c r="A96" s="232"/>
      <c r="B96" s="315"/>
      <c r="C96" s="315"/>
      <c r="D96" s="315"/>
      <c r="E96" s="315"/>
      <c r="F96" s="315"/>
      <c r="G96" s="315"/>
      <c r="H96" s="315"/>
      <c r="I96" s="233"/>
      <c r="J96" s="230"/>
      <c r="K96" s="230"/>
      <c r="L96" s="230"/>
      <c r="M96" s="230"/>
      <c r="N96" s="230"/>
    </row>
    <row r="97" spans="1:14" ht="14.25" x14ac:dyDescent="0.2">
      <c r="A97" s="232"/>
      <c r="B97" s="315"/>
      <c r="C97" s="315"/>
      <c r="D97" s="315"/>
      <c r="E97" s="315"/>
      <c r="F97" s="315"/>
      <c r="G97" s="315"/>
      <c r="H97" s="315"/>
      <c r="I97" s="233"/>
      <c r="J97" s="230"/>
      <c r="K97" s="230"/>
      <c r="L97" s="230"/>
      <c r="M97" s="230"/>
      <c r="N97" s="230"/>
    </row>
    <row r="98" spans="1:14" ht="14.25" x14ac:dyDescent="0.2">
      <c r="A98" s="232"/>
      <c r="B98" s="315"/>
      <c r="C98" s="315"/>
      <c r="D98" s="315"/>
      <c r="E98" s="315"/>
      <c r="F98" s="315"/>
      <c r="G98" s="315"/>
      <c r="H98" s="315"/>
      <c r="I98" s="233"/>
      <c r="J98" s="230"/>
      <c r="K98" s="230"/>
      <c r="L98" s="230"/>
      <c r="M98" s="230"/>
      <c r="N98" s="230"/>
    </row>
  </sheetData>
  <mergeCells count="36">
    <mergeCell ref="B74:H74"/>
    <mergeCell ref="B68:H68"/>
    <mergeCell ref="A2:I2"/>
    <mergeCell ref="A3:I3"/>
    <mergeCell ref="A4:I4"/>
    <mergeCell ref="A5:I5"/>
    <mergeCell ref="A7:I8"/>
    <mergeCell ref="B69:H69"/>
    <mergeCell ref="B70:H70"/>
    <mergeCell ref="B71:H71"/>
    <mergeCell ref="B72:H72"/>
    <mergeCell ref="B73:H73"/>
    <mergeCell ref="B87:H87"/>
    <mergeCell ref="B88:H88"/>
    <mergeCell ref="B75:H75"/>
    <mergeCell ref="B76:H76"/>
    <mergeCell ref="B77:H77"/>
    <mergeCell ref="B78:H78"/>
    <mergeCell ref="B79:H79"/>
    <mergeCell ref="B82:H82"/>
    <mergeCell ref="B96:H96"/>
    <mergeCell ref="B97:H97"/>
    <mergeCell ref="B98:H98"/>
    <mergeCell ref="A11:D11"/>
    <mergeCell ref="A12:D12"/>
    <mergeCell ref="A21:D21"/>
    <mergeCell ref="B89:H89"/>
    <mergeCell ref="B91:H91"/>
    <mergeCell ref="B92:H92"/>
    <mergeCell ref="B93:H93"/>
    <mergeCell ref="B94:H94"/>
    <mergeCell ref="B95:H95"/>
    <mergeCell ref="B83:H83"/>
    <mergeCell ref="B84:H84"/>
    <mergeCell ref="B85:H85"/>
    <mergeCell ref="B86:H86"/>
  </mergeCells>
  <phoneticPr fontId="33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2" fitToHeight="0" orientation="portrait" r:id="rId1"/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CFBF2-ADBA-487D-AA1E-FCFB74721E6F}">
  <sheetPr>
    <outlinePr summaryBelow="0"/>
    <pageSetUpPr fitToPage="1"/>
  </sheetPr>
  <dimension ref="A1:H14"/>
  <sheetViews>
    <sheetView tabSelected="1" showOutlineSymbols="0" showWhiteSpace="0" zoomScaleNormal="100" workbookViewId="0">
      <selection activeCell="F28" sqref="F28"/>
    </sheetView>
  </sheetViews>
  <sheetFormatPr defaultRowHeight="14.25" outlineLevelCol="1" x14ac:dyDescent="0.2"/>
  <cols>
    <col min="1" max="1" width="10" style="102" bestFit="1" customWidth="1" outlineLevel="1"/>
    <col min="2" max="2" width="35.375" style="102" customWidth="1"/>
    <col min="3" max="3" width="13" style="20" bestFit="1" customWidth="1"/>
    <col min="4" max="4" width="3.375" style="20" bestFit="1" customWidth="1"/>
    <col min="5" max="8" width="13" style="20" bestFit="1" customWidth="1"/>
    <col min="9" max="16384" width="9" style="102"/>
  </cols>
  <sheetData>
    <row r="1" spans="1:8" ht="29.25" customHeight="1" x14ac:dyDescent="0.2">
      <c r="A1" s="320"/>
      <c r="B1" s="320"/>
      <c r="C1" s="320"/>
      <c r="D1" s="320"/>
      <c r="E1" s="320"/>
      <c r="F1" s="320"/>
      <c r="G1" s="320"/>
      <c r="H1" s="320"/>
    </row>
    <row r="2" spans="1:8" ht="29.25" customHeight="1" x14ac:dyDescent="0.2">
      <c r="A2" s="320"/>
      <c r="B2" s="320"/>
      <c r="C2" s="320"/>
      <c r="D2" s="320"/>
      <c r="E2" s="320"/>
      <c r="F2" s="320"/>
      <c r="G2" s="320"/>
      <c r="H2" s="320"/>
    </row>
    <row r="3" spans="1:8" x14ac:dyDescent="0.2">
      <c r="A3" s="335" t="s">
        <v>1942</v>
      </c>
      <c r="B3" s="335"/>
      <c r="C3" s="335"/>
      <c r="D3" s="335"/>
      <c r="E3" s="335"/>
      <c r="F3" s="335"/>
      <c r="G3" s="335"/>
      <c r="H3" s="335"/>
    </row>
    <row r="4" spans="1:8" s="35" customFormat="1" ht="30" x14ac:dyDescent="0.2">
      <c r="A4" s="336" t="s">
        <v>1570</v>
      </c>
      <c r="B4" s="337" t="s">
        <v>11</v>
      </c>
      <c r="C4" s="338" t="s">
        <v>1572</v>
      </c>
      <c r="D4" s="338"/>
      <c r="E4" s="338" t="s">
        <v>1937</v>
      </c>
      <c r="F4" s="338" t="s">
        <v>1938</v>
      </c>
      <c r="G4" s="338" t="s">
        <v>1939</v>
      </c>
      <c r="H4" s="339" t="s">
        <v>1940</v>
      </c>
    </row>
    <row r="5" spans="1:8" ht="15" thickBot="1" x14ac:dyDescent="0.25">
      <c r="A5" s="340">
        <v>0</v>
      </c>
      <c r="B5" s="321" t="s">
        <v>1587</v>
      </c>
      <c r="C5" s="347">
        <f>SUM(C7:C14)</f>
        <v>1633789.01</v>
      </c>
      <c r="D5" s="342" t="s">
        <v>1582</v>
      </c>
      <c r="E5" s="322">
        <f>+E7*$C$7/$C$5+E9*$C$9/$C$5+E11*$C$11/$C$5+E13*$C$13/$C$5</f>
        <v>0.27526538784833671</v>
      </c>
      <c r="F5" s="322">
        <f t="shared" ref="F5:H5" si="0">+F7*$C$7/$C$5+F9*$C$9/$C$5+F11*$C$11/$C$5+F13*$C$13/$C$5</f>
        <v>0.3372529036047317</v>
      </c>
      <c r="G5" s="322">
        <f t="shared" si="0"/>
        <v>0.26204660508764221</v>
      </c>
      <c r="H5" s="341">
        <f t="shared" si="0"/>
        <v>0.1254351034592894</v>
      </c>
    </row>
    <row r="6" spans="1:8" ht="15" thickTop="1" x14ac:dyDescent="0.2">
      <c r="A6" s="327"/>
      <c r="B6" s="328"/>
      <c r="C6" s="345"/>
      <c r="D6" s="343" t="s">
        <v>1941</v>
      </c>
      <c r="E6" s="329">
        <f>+E8+E10+E12+E14</f>
        <v>449725.56549999997</v>
      </c>
      <c r="F6" s="329">
        <f t="shared" ref="F6:H6" si="1">+F8+F10+F12+F14</f>
        <v>551000.08749999991</v>
      </c>
      <c r="G6" s="329">
        <f t="shared" si="1"/>
        <v>428128.86349999998</v>
      </c>
      <c r="H6" s="330">
        <f t="shared" si="1"/>
        <v>204934.49349999998</v>
      </c>
    </row>
    <row r="7" spans="1:8" ht="15" thickBot="1" x14ac:dyDescent="0.25">
      <c r="A7" s="323">
        <v>1</v>
      </c>
      <c r="B7" s="324" t="s">
        <v>1567</v>
      </c>
      <c r="C7" s="344">
        <f>+'Orçamento Sintético'!I6</f>
        <v>176534.55</v>
      </c>
      <c r="D7" s="346" t="s">
        <v>1582</v>
      </c>
      <c r="E7" s="325">
        <v>1</v>
      </c>
      <c r="F7" s="331"/>
      <c r="G7" s="331"/>
      <c r="H7" s="332"/>
    </row>
    <row r="8" spans="1:8" ht="15" thickTop="1" x14ac:dyDescent="0.2">
      <c r="A8" s="327"/>
      <c r="B8" s="328"/>
      <c r="C8" s="345"/>
      <c r="D8" s="343" t="s">
        <v>1941</v>
      </c>
      <c r="E8" s="333">
        <f>+E7*C7</f>
        <v>176534.55</v>
      </c>
      <c r="F8" s="333"/>
      <c r="G8" s="333"/>
      <c r="H8" s="334"/>
    </row>
    <row r="9" spans="1:8" ht="15" thickBot="1" x14ac:dyDescent="0.25">
      <c r="A9" s="323">
        <v>2</v>
      </c>
      <c r="B9" s="324" t="s">
        <v>1943</v>
      </c>
      <c r="C9" s="344">
        <f>+'Orçamento Sintético'!I13</f>
        <v>818983.41999999993</v>
      </c>
      <c r="D9" s="346" t="s">
        <v>1582</v>
      </c>
      <c r="E9" s="325">
        <v>0.2</v>
      </c>
      <c r="F9" s="325">
        <v>0.35</v>
      </c>
      <c r="G9" s="325">
        <v>0.3</v>
      </c>
      <c r="H9" s="326">
        <v>0.15</v>
      </c>
    </row>
    <row r="10" spans="1:8" ht="15" thickTop="1" x14ac:dyDescent="0.2">
      <c r="A10" s="327"/>
      <c r="B10" s="328"/>
      <c r="C10" s="345"/>
      <c r="D10" s="343" t="s">
        <v>1941</v>
      </c>
      <c r="E10" s="333">
        <f>+E9*$C$9</f>
        <v>163796.68400000001</v>
      </c>
      <c r="F10" s="333">
        <f t="shared" ref="F10:H10" si="2">+F9*$C$9</f>
        <v>286644.19699999993</v>
      </c>
      <c r="G10" s="333">
        <f t="shared" si="2"/>
        <v>245695.02599999995</v>
      </c>
      <c r="H10" s="334">
        <f t="shared" si="2"/>
        <v>122847.51299999998</v>
      </c>
    </row>
    <row r="11" spans="1:8" ht="15" thickBot="1" x14ac:dyDescent="0.25">
      <c r="A11" s="323">
        <v>3</v>
      </c>
      <c r="B11" s="324" t="s">
        <v>1944</v>
      </c>
      <c r="C11" s="344">
        <f>+'Orçamento Sintético'!I48</f>
        <v>273073.51</v>
      </c>
      <c r="D11" s="346" t="s">
        <v>1582</v>
      </c>
      <c r="E11" s="325">
        <v>0.2</v>
      </c>
      <c r="F11" s="325">
        <v>0.5</v>
      </c>
      <c r="G11" s="325">
        <v>0.2</v>
      </c>
      <c r="H11" s="326">
        <v>0.1</v>
      </c>
    </row>
    <row r="12" spans="1:8" ht="15" thickTop="1" x14ac:dyDescent="0.2">
      <c r="A12" s="327"/>
      <c r="B12" s="328"/>
      <c r="C12" s="345"/>
      <c r="D12" s="343" t="s">
        <v>1941</v>
      </c>
      <c r="E12" s="333">
        <f>+E11*$C$11</f>
        <v>54614.702000000005</v>
      </c>
      <c r="F12" s="333">
        <f t="shared" ref="F12:H12" si="3">+F11*$C$11</f>
        <v>136536.755</v>
      </c>
      <c r="G12" s="333">
        <f t="shared" si="3"/>
        <v>54614.702000000005</v>
      </c>
      <c r="H12" s="334">
        <f t="shared" si="3"/>
        <v>27307.351000000002</v>
      </c>
    </row>
    <row r="13" spans="1:8" ht="15" thickBot="1" x14ac:dyDescent="0.25">
      <c r="A13" s="323">
        <v>4</v>
      </c>
      <c r="B13" s="324" t="s">
        <v>1558</v>
      </c>
      <c r="C13" s="344">
        <f>+'Orçamento Sintético'!I84</f>
        <v>365197.53</v>
      </c>
      <c r="D13" s="346" t="s">
        <v>1582</v>
      </c>
      <c r="E13" s="325">
        <v>0.15</v>
      </c>
      <c r="F13" s="325">
        <v>0.35</v>
      </c>
      <c r="G13" s="325">
        <v>0.35</v>
      </c>
      <c r="H13" s="326">
        <v>0.15</v>
      </c>
    </row>
    <row r="14" spans="1:8" ht="15" thickTop="1" x14ac:dyDescent="0.2">
      <c r="A14" s="327"/>
      <c r="B14" s="328"/>
      <c r="C14" s="345"/>
      <c r="D14" s="343" t="s">
        <v>1941</v>
      </c>
      <c r="E14" s="333">
        <f>+E13*$C$13</f>
        <v>54779.629500000003</v>
      </c>
      <c r="F14" s="333">
        <f t="shared" ref="F14:H14" si="4">+F13*$C$13</f>
        <v>127819.1355</v>
      </c>
      <c r="G14" s="333">
        <f t="shared" si="4"/>
        <v>127819.1355</v>
      </c>
      <c r="H14" s="334">
        <f t="shared" si="4"/>
        <v>54779.629500000003</v>
      </c>
    </row>
  </sheetData>
  <autoFilter ref="A4:C14" xr:uid="{B6590F78-E248-49AC-97FC-D6A7459BB2BC}"/>
  <mergeCells count="17">
    <mergeCell ref="A3:H3"/>
    <mergeCell ref="A1:H2"/>
    <mergeCell ref="C13:C14"/>
    <mergeCell ref="C11:C12"/>
    <mergeCell ref="C7:C8"/>
    <mergeCell ref="C9:C10"/>
    <mergeCell ref="A13:A14"/>
    <mergeCell ref="A11:A12"/>
    <mergeCell ref="A5:A6"/>
    <mergeCell ref="A7:A8"/>
    <mergeCell ref="A9:A10"/>
    <mergeCell ref="B13:B14"/>
    <mergeCell ref="B11:B12"/>
    <mergeCell ref="B7:B8"/>
    <mergeCell ref="B9:B10"/>
    <mergeCell ref="C5:C6"/>
    <mergeCell ref="B5:B6"/>
  </mergeCells>
  <phoneticPr fontId="33" type="noConversion"/>
  <pageMargins left="0.51181102362204722" right="0.51181102362204722" top="0.98425196850393704" bottom="0.98425196850393704" header="0.51181102362204722" footer="0.51181102362204722"/>
  <pageSetup paperSize="9" fitToHeight="0" orientation="landscape" r:id="rId1"/>
  <headerFooter>
    <oddHeader>&amp;L &amp;CCompanhia de Desenvolvimento dos Vales do São Francisco e do Parnaíba
CNPJ: 00.399.857/0028-46 &amp;R</oddHeader>
    <oddFooter>&amp;L &amp;CRua Comissão do Vale CODEVASF 6ªSR - Piranga - Juazeiro / BA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Orçamento Sintético</vt:lpstr>
      <vt:lpstr>CPUs</vt:lpstr>
      <vt:lpstr>PQ</vt:lpstr>
      <vt:lpstr>BDI_Médio Porte</vt:lpstr>
      <vt:lpstr>Mob e Desmob</vt:lpstr>
      <vt:lpstr>Estruturas</vt:lpstr>
      <vt:lpstr>Cronograma</vt:lpstr>
      <vt:lpstr>'BDI_Médio Porte'!Area_de_impressao</vt:lpstr>
      <vt:lpstr>Estruturas!Area_de_impressao</vt:lpstr>
      <vt:lpstr>'Mob e Desmob'!Area_de_impressao</vt:lpstr>
      <vt:lpstr>Cronograma!Titulos_de_impressao</vt:lpstr>
      <vt:lpstr>'Orçamento Sintético'!Titulos_de_impressao</vt:lpstr>
      <vt:lpstr>PQ!Titulos_de_impressao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Thiago Paglarin da Silva Souza</cp:lastModifiedBy>
  <cp:revision>0</cp:revision>
  <cp:lastPrinted>2022-07-08T21:17:59Z</cp:lastPrinted>
  <dcterms:created xsi:type="dcterms:W3CDTF">2022-06-07T16:37:06Z</dcterms:created>
  <dcterms:modified xsi:type="dcterms:W3CDTF">2022-07-08T21:21:28Z</dcterms:modified>
</cp:coreProperties>
</file>