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- ANO 2021\1 - Minutas de Editais em Elaboração - 2021\Poços Artesianos\EDITAL Nº 21-2021_PE_SRP - Poços Artesianos - Energia Solar\ANEXO I - TERMO DE REFERÊNCIA E ANEXOS\"/>
    </mc:Choice>
  </mc:AlternateContent>
  <xr:revisionPtr revIDLastSave="0" documentId="8_{EF5CA05D-2DAA-4ED2-890B-2C85D6953204}" xr6:coauthVersionLast="47" xr6:coauthVersionMax="47" xr10:uidLastSave="{00000000-0000-0000-0000-000000000000}"/>
  <bookViews>
    <workbookView xWindow="1950" yWindow="1950" windowWidth="21600" windowHeight="11385" xr2:uid="{00000000-000D-0000-FFFF-FFFF00000000}"/>
  </bookViews>
  <sheets>
    <sheet name="Orçam. Sintet Poços Cristalinos" sheetId="1" r:id="rId1"/>
    <sheet name="Cronograma-Cristalino" sheetId="2" r:id="rId2"/>
    <sheet name="Orçam. Sint. Poços Sedim." sheetId="3" r:id="rId3"/>
    <sheet name="Cronograma-Sedimentar" sheetId="4" r:id="rId4"/>
    <sheet name="Orçam. Sint. Poços Calca." sheetId="5" r:id="rId5"/>
    <sheet name="Cronograma-Calcário" sheetId="6" r:id="rId6"/>
    <sheet name="Planilha1" sheetId="7" r:id="rId7"/>
  </sheets>
  <externalReferences>
    <externalReference r:id="rId8"/>
  </externalReferences>
  <definedNames>
    <definedName name="_xlnm.Print_Area" localSheetId="5">'Cronograma-Calcário'!$A$1:$P$24</definedName>
    <definedName name="_xlnm.Print_Area" localSheetId="1">'Cronograma-Cristalino'!$A$1:$P$21</definedName>
    <definedName name="_xlnm.Print_Area" localSheetId="3">'Cronograma-Sedimentar'!$A$2:$P$22</definedName>
    <definedName name="_xlnm.Print_Area" localSheetId="4">'Orçam. Sint. Poços Calca.'!$A$1:$I$51</definedName>
    <definedName name="_xlnm.Print_Area" localSheetId="2">'Orçam. Sint. Poços Sedim.'!$A$1:$I$59</definedName>
    <definedName name="_xlnm.Print_Area" localSheetId="0">'Orçam. Sintet Poços Cristalinos'!$A$1:$I$50</definedName>
    <definedName name="_xlnm.Print_Titles" localSheetId="0">'[1]repeated header'!$4:$4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6" l="1"/>
  <c r="D15" i="6"/>
  <c r="D13" i="6"/>
  <c r="D11" i="6"/>
  <c r="D9" i="6"/>
  <c r="D7" i="6"/>
  <c r="D5" i="6"/>
  <c r="C16" i="6"/>
  <c r="C14" i="6"/>
  <c r="C12" i="6"/>
  <c r="C10" i="6"/>
  <c r="C8" i="6"/>
  <c r="C6" i="6"/>
  <c r="C4" i="6"/>
  <c r="I51" i="5"/>
  <c r="D15" i="4" l="1"/>
  <c r="D13" i="4"/>
  <c r="D11" i="4"/>
  <c r="D9" i="4"/>
  <c r="D7" i="4"/>
  <c r="D5" i="4"/>
  <c r="I59" i="3"/>
  <c r="I50" i="1"/>
  <c r="D14" i="2"/>
  <c r="D12" i="2"/>
  <c r="D10" i="2"/>
  <c r="D8" i="2"/>
  <c r="D6" i="2"/>
  <c r="D4" i="2"/>
  <c r="K14" i="2" l="1"/>
  <c r="H12" i="2"/>
  <c r="L10" i="2"/>
  <c r="I8" i="2"/>
  <c r="J6" i="2"/>
  <c r="F4" i="2"/>
  <c r="C13" i="2"/>
  <c r="C11" i="2"/>
  <c r="C9" i="2"/>
  <c r="C7" i="2"/>
  <c r="C5" i="2"/>
  <c r="C3" i="2"/>
  <c r="E6" i="7"/>
  <c r="E5" i="7"/>
  <c r="E4" i="7"/>
  <c r="K17" i="6"/>
  <c r="I15" i="6"/>
  <c r="P13" i="6"/>
  <c r="M11" i="6"/>
  <c r="K9" i="6"/>
  <c r="I7" i="6"/>
  <c r="L7" i="4"/>
  <c r="C6" i="4"/>
  <c r="L15" i="4"/>
  <c r="L13" i="4"/>
  <c r="L11" i="4"/>
  <c r="H9" i="4"/>
  <c r="I5" i="4"/>
  <c r="C14" i="4"/>
  <c r="C12" i="4"/>
  <c r="C10" i="4"/>
  <c r="C8" i="4"/>
  <c r="C4" i="4"/>
  <c r="H8" i="2"/>
  <c r="P8" i="2"/>
  <c r="L4" i="2"/>
  <c r="M4" i="2"/>
  <c r="O14" i="2" l="1"/>
  <c r="G14" i="2"/>
  <c r="J14" i="2"/>
  <c r="E14" i="2"/>
  <c r="I14" i="2"/>
  <c r="P14" i="2"/>
  <c r="H14" i="2"/>
  <c r="N14" i="2"/>
  <c r="F14" i="2"/>
  <c r="M14" i="2"/>
  <c r="L14" i="2"/>
  <c r="L12" i="2"/>
  <c r="O12" i="2"/>
  <c r="G12" i="2"/>
  <c r="N12" i="2"/>
  <c r="F12" i="2"/>
  <c r="M12" i="2"/>
  <c r="K12" i="2"/>
  <c r="J12" i="2"/>
  <c r="E12" i="2"/>
  <c r="I12" i="2"/>
  <c r="P12" i="2"/>
  <c r="E10" i="2"/>
  <c r="I10" i="2"/>
  <c r="J10" i="2"/>
  <c r="P10" i="2"/>
  <c r="H10" i="2"/>
  <c r="G10" i="2"/>
  <c r="N10" i="2"/>
  <c r="M10" i="2"/>
  <c r="K10" i="2"/>
  <c r="O10" i="2"/>
  <c r="F10" i="2"/>
  <c r="M8" i="2"/>
  <c r="E8" i="2"/>
  <c r="O8" i="2"/>
  <c r="G8" i="2"/>
  <c r="N8" i="2"/>
  <c r="F8" i="2"/>
  <c r="L8" i="2"/>
  <c r="L19" i="2" s="1"/>
  <c r="K8" i="2"/>
  <c r="J8" i="2"/>
  <c r="L6" i="2"/>
  <c r="J4" i="2"/>
  <c r="K4" i="2"/>
  <c r="E4" i="2"/>
  <c r="I4" i="2"/>
  <c r="P4" i="2"/>
  <c r="H4" i="2"/>
  <c r="O4" i="2"/>
  <c r="G4" i="2"/>
  <c r="N4" i="2"/>
  <c r="K6" i="2"/>
  <c r="D17" i="2"/>
  <c r="H6" i="2"/>
  <c r="I6" i="2"/>
  <c r="I19" i="2" s="1"/>
  <c r="E6" i="2"/>
  <c r="G6" i="2"/>
  <c r="N6" i="2"/>
  <c r="F6" i="2"/>
  <c r="M6" i="2"/>
  <c r="D20" i="6"/>
  <c r="D18" i="4"/>
  <c r="E11" i="4"/>
  <c r="N11" i="4"/>
  <c r="J9" i="4"/>
  <c r="M11" i="4"/>
  <c r="J11" i="4"/>
  <c r="N9" i="4"/>
  <c r="J17" i="6"/>
  <c r="E17" i="6"/>
  <c r="N17" i="6"/>
  <c r="I17" i="6"/>
  <c r="F17" i="6"/>
  <c r="O13" i="6"/>
  <c r="P17" i="6"/>
  <c r="H17" i="6"/>
  <c r="M13" i="6"/>
  <c r="O17" i="6"/>
  <c r="G17" i="6"/>
  <c r="M17" i="6"/>
  <c r="L17" i="6"/>
  <c r="J7" i="6"/>
  <c r="K7" i="6"/>
  <c r="E13" i="6"/>
  <c r="H13" i="6"/>
  <c r="O5" i="6"/>
  <c r="O11" i="6"/>
  <c r="E5" i="6"/>
  <c r="P5" i="6"/>
  <c r="F11" i="6"/>
  <c r="P11" i="6"/>
  <c r="G5" i="6"/>
  <c r="G11" i="6"/>
  <c r="I5" i="6"/>
  <c r="J5" i="6"/>
  <c r="J11" i="6"/>
  <c r="I13" i="6"/>
  <c r="H5" i="6"/>
  <c r="I11" i="6"/>
  <c r="K5" i="6"/>
  <c r="E9" i="6"/>
  <c r="K11" i="6"/>
  <c r="J13" i="6"/>
  <c r="H11" i="6"/>
  <c r="M5" i="6"/>
  <c r="M9" i="6"/>
  <c r="N11" i="6"/>
  <c r="K13" i="6"/>
  <c r="L9" i="6"/>
  <c r="J15" i="6"/>
  <c r="K15" i="6"/>
  <c r="E7" i="6"/>
  <c r="G9" i="6"/>
  <c r="O9" i="6"/>
  <c r="E15" i="6"/>
  <c r="M15" i="6"/>
  <c r="L5" i="6"/>
  <c r="F7" i="6"/>
  <c r="N7" i="6"/>
  <c r="H9" i="6"/>
  <c r="P9" i="6"/>
  <c r="L13" i="6"/>
  <c r="F15" i="6"/>
  <c r="N15" i="6"/>
  <c r="N9" i="6"/>
  <c r="L15" i="6"/>
  <c r="G7" i="6"/>
  <c r="I9" i="6"/>
  <c r="F9" i="6"/>
  <c r="G15" i="6"/>
  <c r="F5" i="6"/>
  <c r="N5" i="6"/>
  <c r="H7" i="6"/>
  <c r="P7" i="6"/>
  <c r="J9" i="6"/>
  <c r="L11" i="6"/>
  <c r="F13" i="6"/>
  <c r="N13" i="6"/>
  <c r="H15" i="6"/>
  <c r="P15" i="6"/>
  <c r="L7" i="6"/>
  <c r="M7" i="6"/>
  <c r="O7" i="6"/>
  <c r="O15" i="6"/>
  <c r="E11" i="6"/>
  <c r="G13" i="6"/>
  <c r="O13" i="4"/>
  <c r="N13" i="4"/>
  <c r="M13" i="4"/>
  <c r="O9" i="4"/>
  <c r="K11" i="4"/>
  <c r="J13" i="4"/>
  <c r="K7" i="4"/>
  <c r="I13" i="4"/>
  <c r="I11" i="4"/>
  <c r="G13" i="4"/>
  <c r="G9" i="4"/>
  <c r="F11" i="4"/>
  <c r="F13" i="4"/>
  <c r="F9" i="4"/>
  <c r="E13" i="4"/>
  <c r="K15" i="4"/>
  <c r="P5" i="4"/>
  <c r="O5" i="4"/>
  <c r="G5" i="4"/>
  <c r="N5" i="4"/>
  <c r="E7" i="4"/>
  <c r="I7" i="4"/>
  <c r="M9" i="4"/>
  <c r="E15" i="4"/>
  <c r="I15" i="4"/>
  <c r="M5" i="4"/>
  <c r="P7" i="4"/>
  <c r="H7" i="4"/>
  <c r="L9" i="4"/>
  <c r="P11" i="4"/>
  <c r="H11" i="4"/>
  <c r="P15" i="4"/>
  <c r="H15" i="4"/>
  <c r="H5" i="4"/>
  <c r="J7" i="4"/>
  <c r="J15" i="4"/>
  <c r="L5" i="4"/>
  <c r="O7" i="4"/>
  <c r="G7" i="4"/>
  <c r="K9" i="4"/>
  <c r="O11" i="4"/>
  <c r="G11" i="4"/>
  <c r="K13" i="4"/>
  <c r="O15" i="4"/>
  <c r="G15" i="4"/>
  <c r="K5" i="4"/>
  <c r="N7" i="4"/>
  <c r="F7" i="4"/>
  <c r="N15" i="4"/>
  <c r="F15" i="4"/>
  <c r="E5" i="4"/>
  <c r="J5" i="4"/>
  <c r="M7" i="4"/>
  <c r="E9" i="4"/>
  <c r="I9" i="4"/>
  <c r="M15" i="4"/>
  <c r="F5" i="4"/>
  <c r="P9" i="4"/>
  <c r="P13" i="4"/>
  <c r="H13" i="4"/>
  <c r="P19" i="2" l="1"/>
  <c r="P18" i="2" s="1"/>
  <c r="K19" i="2"/>
  <c r="K18" i="2" s="1"/>
  <c r="E19" i="2"/>
  <c r="E21" i="2" s="1"/>
  <c r="E20" i="2" s="1"/>
  <c r="O19" i="2"/>
  <c r="O18" i="2" s="1"/>
  <c r="F19" i="2"/>
  <c r="F18" i="2" s="1"/>
  <c r="H19" i="2"/>
  <c r="H18" i="2" s="1"/>
  <c r="M19" i="2"/>
  <c r="M18" i="2" s="1"/>
  <c r="J19" i="2"/>
  <c r="J18" i="2" s="1"/>
  <c r="G19" i="2"/>
  <c r="G18" i="2" s="1"/>
  <c r="N19" i="2"/>
  <c r="N18" i="2" s="1"/>
  <c r="L18" i="2"/>
  <c r="I18" i="2"/>
  <c r="M22" i="6"/>
  <c r="P22" i="6"/>
  <c r="N22" i="6"/>
  <c r="E22" i="6"/>
  <c r="F22" i="6"/>
  <c r="J22" i="6"/>
  <c r="L22" i="6"/>
  <c r="K22" i="6"/>
  <c r="G22" i="6"/>
  <c r="H22" i="6"/>
  <c r="I22" i="6"/>
  <c r="O22" i="6"/>
  <c r="H20" i="4"/>
  <c r="H19" i="4" s="1"/>
  <c r="I20" i="4"/>
  <c r="I19" i="4" s="1"/>
  <c r="K20" i="4"/>
  <c r="K19" i="4" s="1"/>
  <c r="M20" i="4"/>
  <c r="M19" i="4" s="1"/>
  <c r="L20" i="4"/>
  <c r="L19" i="4" s="1"/>
  <c r="P20" i="4"/>
  <c r="P19" i="4" s="1"/>
  <c r="O20" i="4"/>
  <c r="O19" i="4" s="1"/>
  <c r="F20" i="4"/>
  <c r="F19" i="4" s="1"/>
  <c r="J20" i="4"/>
  <c r="J19" i="4" s="1"/>
  <c r="N20" i="4"/>
  <c r="N19" i="4" s="1"/>
  <c r="E20" i="4"/>
  <c r="G20" i="4"/>
  <c r="G19" i="4" s="1"/>
  <c r="E18" i="2" l="1"/>
  <c r="F21" i="2"/>
  <c r="G21" i="2" s="1"/>
  <c r="F20" i="2" l="1"/>
  <c r="H21" i="2"/>
  <c r="G20" i="2"/>
  <c r="I21" i="2" l="1"/>
  <c r="H20" i="2"/>
  <c r="I20" i="2" l="1"/>
  <c r="J21" i="2"/>
  <c r="K21" i="2" l="1"/>
  <c r="J20" i="2"/>
  <c r="K20" i="2" l="1"/>
  <c r="L21" i="2"/>
  <c r="L20" i="2" l="1"/>
  <c r="M21" i="2"/>
  <c r="M20" i="2" l="1"/>
  <c r="N21" i="2"/>
  <c r="N20" i="2" l="1"/>
  <c r="O21" i="2"/>
  <c r="P21" i="2" l="1"/>
  <c r="P20" i="2" s="1"/>
  <c r="O20" i="2"/>
  <c r="E19" i="4" l="1"/>
  <c r="E22" i="4" l="1"/>
  <c r="E21" i="4" l="1"/>
  <c r="F22" i="4"/>
  <c r="G22" i="4" l="1"/>
  <c r="F21" i="4"/>
  <c r="H22" i="4" l="1"/>
  <c r="G21" i="4"/>
  <c r="I22" i="4" l="1"/>
  <c r="H21" i="4"/>
  <c r="J22" i="4" l="1"/>
  <c r="I21" i="4"/>
  <c r="K22" i="4" l="1"/>
  <c r="J21" i="4"/>
  <c r="L22" i="4" l="1"/>
  <c r="K21" i="4"/>
  <c r="L21" i="4" l="1"/>
  <c r="M22" i="4"/>
  <c r="M21" i="4" l="1"/>
  <c r="N22" i="4"/>
  <c r="N21" i="4" l="1"/>
  <c r="O22" i="4"/>
  <c r="P22" i="4" l="1"/>
  <c r="P21" i="4" s="1"/>
  <c r="O21" i="4"/>
  <c r="E21" i="6"/>
  <c r="E24" i="6"/>
  <c r="E23" i="6" s="1"/>
  <c r="K21" i="6"/>
  <c r="O21" i="6"/>
  <c r="J21" i="6"/>
  <c r="P21" i="6"/>
  <c r="M21" i="6"/>
  <c r="I21" i="6"/>
  <c r="H21" i="6"/>
  <c r="G21" i="6"/>
  <c r="L21" i="6"/>
  <c r="N21" i="6"/>
  <c r="F21" i="6"/>
  <c r="F24" i="6"/>
  <c r="F23" i="6" s="1"/>
  <c r="G24" i="6" l="1"/>
  <c r="H24" i="6" s="1"/>
  <c r="I24" i="6" s="1"/>
  <c r="H23" i="6" l="1"/>
  <c r="G23" i="6"/>
  <c r="I23" i="6"/>
  <c r="J24" i="6"/>
  <c r="K24" i="6" l="1"/>
  <c r="J23" i="6"/>
  <c r="L24" i="6" l="1"/>
  <c r="K23" i="6"/>
  <c r="L23" i="6" l="1"/>
  <c r="M24" i="6"/>
  <c r="M23" i="6" l="1"/>
  <c r="N24" i="6"/>
  <c r="N23" i="6" l="1"/>
  <c r="O24" i="6"/>
  <c r="P24" i="6" s="1"/>
  <c r="O23" i="6" l="1"/>
  <c r="P23" i="6" l="1"/>
  <c r="G43" i="2"/>
</calcChain>
</file>

<file path=xl/sharedStrings.xml><?xml version="1.0" encoding="utf-8"?>
<sst xmlns="http://schemas.openxmlformats.org/spreadsheetml/2006/main" count="707" uniqueCount="314">
  <si>
    <t>Obra</t>
  </si>
  <si>
    <t>Bancos</t>
  </si>
  <si>
    <t>B.D.I.</t>
  </si>
  <si>
    <t>Encargos Sociais</t>
  </si>
  <si>
    <t xml:space="preserve">SINAPI - 10/2021 - Bahia
SBC - 11/2021 - Bahia
SICRO3 - 07/2021 - Bahia
ORSE - 09/2021 - Sergipe
SEINFRA - 027 - Ceará
EMBASA - 06/2017 - Bahia
</t>
  </si>
  <si>
    <t xml:space="preserve"> 27,65%</t>
  </si>
  <si>
    <t>Não Desonerado: 
Horista:  114,02%
Mensalista:  70,79%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</si>
  <si>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</si>
  <si>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</si>
  <si>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</si>
  <si>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</si>
  <si>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</si>
  <si>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</si>
  <si>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</si>
  <si>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</si>
  <si>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</si>
  <si>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</si>
  <si>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</si>
  <si>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SRP DE POÇOS</t>
  </si>
  <si>
    <t xml:space="preserve"> 2 </t>
  </si>
  <si>
    <t>Importado de: PERF. E INSTAL. DE POÇO EM ROCHA DO TIPO CRISTALINO - ABA - 6ªGRD/UEP</t>
  </si>
  <si>
    <t xml:space="preserve"> 2.1 </t>
  </si>
  <si>
    <t>SERVIÇOS PRELIMINARES</t>
  </si>
  <si>
    <t xml:space="preserve"> 2.1.1 </t>
  </si>
  <si>
    <t xml:space="preserve"> 74209/001 </t>
  </si>
  <si>
    <t>SINAPI</t>
  </si>
  <si>
    <t>PLACA DE OBRA EM CHAPA DE ACO GALVANIZADO</t>
  </si>
  <si>
    <t>m²</t>
  </si>
  <si>
    <t xml:space="preserve"> 2.2 </t>
  </si>
  <si>
    <t>PERFURAÇÃO DE POÇOS</t>
  </si>
  <si>
    <t xml:space="preserve"> 2.2.1 </t>
  </si>
  <si>
    <t xml:space="preserve"> 00000010-POÇO </t>
  </si>
  <si>
    <t>Próprio</t>
  </si>
  <si>
    <t>Obtenção e registro em Cartório de Registro de imóveis ou Cartório de Títulos e documentos do Termo de Cessão de Uso</t>
  </si>
  <si>
    <t>und</t>
  </si>
  <si>
    <t xml:space="preserve"> 2.2.2 </t>
  </si>
  <si>
    <t xml:space="preserve"> 00000002-POÇO </t>
  </si>
  <si>
    <t xml:space="preserve"> 2.2.3 </t>
  </si>
  <si>
    <t xml:space="preserve"> 73859/002 </t>
  </si>
  <si>
    <t>CAPINA E LIMPEZA MANUAL DE TERRENO</t>
  </si>
  <si>
    <t xml:space="preserve"> 2.2.4 </t>
  </si>
  <si>
    <t xml:space="preserve"> 000009-MSP POÇO </t>
  </si>
  <si>
    <t>TRANSPORTE DE UNIDADE ROTOPNEUMATICA COM COMPRESSOR - CALCARIO, CRISTALINO, META-SEDIMENTO / QUARTZITO</t>
  </si>
  <si>
    <t>UND</t>
  </si>
  <si>
    <t xml:space="preserve"> 2.2.5 </t>
  </si>
  <si>
    <t xml:space="preserve"> 6236 </t>
  </si>
  <si>
    <t>ORSE</t>
  </si>
  <si>
    <t>Perfuração em Rocha Cristalina Alterada / Compacta DN 8" (Poço 100m)</t>
  </si>
  <si>
    <t>m</t>
  </si>
  <si>
    <t xml:space="preserve"> 2.2.6 </t>
  </si>
  <si>
    <t xml:space="preserve"> 6237 </t>
  </si>
  <si>
    <t>Perfuração em Rocha Cristalina Alterada / Compacta DN 6" (Poço 100m)</t>
  </si>
  <si>
    <t xml:space="preserve"> 2.2.7 </t>
  </si>
  <si>
    <t xml:space="preserve"> 00000006-POÇO </t>
  </si>
  <si>
    <t>Revestimento de poço tubular com tubo de 6" leve</t>
  </si>
  <si>
    <t xml:space="preserve"> 2.2.8 </t>
  </si>
  <si>
    <t xml:space="preserve"> 00000007-POÇO </t>
  </si>
  <si>
    <t>Desenvolvimento de poço tubular com compressor</t>
  </si>
  <si>
    <t xml:space="preserve"> 2.2.9 </t>
  </si>
  <si>
    <t xml:space="preserve"> 6310 </t>
  </si>
  <si>
    <t>Ensaio de Vazão com Compressor 150psi / 600cfm</t>
  </si>
  <si>
    <t>h</t>
  </si>
  <si>
    <t xml:space="preserve"> 2.2.10 </t>
  </si>
  <si>
    <t xml:space="preserve"> 00000009-POÇO </t>
  </si>
  <si>
    <t>Desinfecção do poço tubular</t>
  </si>
  <si>
    <t xml:space="preserve"> 2.2.11 </t>
  </si>
  <si>
    <t xml:space="preserve"> 6312 </t>
  </si>
  <si>
    <t>Análise Físico-química da Água</t>
  </si>
  <si>
    <t>un</t>
  </si>
  <si>
    <t xml:space="preserve"> 2.2.12 </t>
  </si>
  <si>
    <t xml:space="preserve"> 6313 </t>
  </si>
  <si>
    <t>Análise Bacteriológica da Água</t>
  </si>
  <si>
    <t xml:space="preserve"> 2.2.13 </t>
  </si>
  <si>
    <t xml:space="preserve"> SELO SANITARIO 04 </t>
  </si>
  <si>
    <t>Cimentação anelar - poço com tubo de 6" e perfuração de 8", em pasta de cimento com aditivo acelerador de pega</t>
  </si>
  <si>
    <t xml:space="preserve"> 2.2.14 </t>
  </si>
  <si>
    <t xml:space="preserve"> 00000030-POÇO </t>
  </si>
  <si>
    <t>Laje de proteção (1x1x0,15)</t>
  </si>
  <si>
    <t xml:space="preserve"> 2.2.15 </t>
  </si>
  <si>
    <t xml:space="preserve"> 00000029-POÇO </t>
  </si>
  <si>
    <t>Fornecimento e assentamento de tampa de poço galvanizada em 6"</t>
  </si>
  <si>
    <t xml:space="preserve"> 2.3 </t>
  </si>
  <si>
    <t>TRANSPORTE/INSTALAÇÃO DOS POÇOS</t>
  </si>
  <si>
    <t xml:space="preserve"> 2.3.1 </t>
  </si>
  <si>
    <t xml:space="preserve"> 00000011 </t>
  </si>
  <si>
    <t>Transporte de materiais e equipamentos a serem utilizados na obra distância média de 150Km</t>
  </si>
  <si>
    <t>km</t>
  </si>
  <si>
    <t xml:space="preserve"> 2.4 </t>
  </si>
  <si>
    <t>INSTALAÇÃO DOS POÇOS COM BOMBA SUBMERSA</t>
  </si>
  <si>
    <t xml:space="preserve"> 2.4.1 </t>
  </si>
  <si>
    <t xml:space="preserve"> 00000012-POÇO </t>
  </si>
  <si>
    <t>Montagem e instalação de poço tubular cristalino de conjunto de motor-bomba submersa até 80m de profundidade incluso material</t>
  </si>
  <si>
    <t xml:space="preserve"> 2.4.2 </t>
  </si>
  <si>
    <t xml:space="preserve"> SistSolar01 </t>
  </si>
  <si>
    <t>Fornecimento de kit para bombeamento com suprimento por energia solar - SISTEMA GRID 1</t>
  </si>
  <si>
    <t xml:space="preserve"> 2.4.4 </t>
  </si>
  <si>
    <t xml:space="preserve"> 00000024-POÇO </t>
  </si>
  <si>
    <t>ABRIGO PARA PROTEÇÃO DO QUADRO DE COMANDO DE BOMBAS  E COELBA (0,70x0,70); h frente = 2,00m; h fundo = 1,80m</t>
  </si>
  <si>
    <t xml:space="preserve"> 2.6 </t>
  </si>
  <si>
    <t>SUBIDA PARA O RESERVATÓRIO/ ASSENTAMENTO DE TUBOS/BEBEDOURO</t>
  </si>
  <si>
    <t xml:space="preserve"> 2.6.1 </t>
  </si>
  <si>
    <t xml:space="preserve"> 00000015-POÇO </t>
  </si>
  <si>
    <t>BASE DO RESERVATÓRIO D=2,30; H=1,0 a 1,20m INCLUSO PINTURA</t>
  </si>
  <si>
    <t xml:space="preserve"> 2.6.2 </t>
  </si>
  <si>
    <t xml:space="preserve"> 00000017-POÇO </t>
  </si>
  <si>
    <t>Fornecimento de material e instalação de reservatório em fibra de vidro Capacidade de 5.000L</t>
  </si>
  <si>
    <t xml:space="preserve"> 2.6.3 </t>
  </si>
  <si>
    <t xml:space="preserve"> 00000018-POÇO </t>
  </si>
  <si>
    <t>Escavação manual de vala ou cava em material de 1ª categoria, profundidade até 0,50m</t>
  </si>
  <si>
    <t>m³</t>
  </si>
  <si>
    <t xml:space="preserve"> 2.6.4 </t>
  </si>
  <si>
    <t xml:space="preserve"> 96995 </t>
  </si>
  <si>
    <t>REATERRO MANUAL APILOADO COM SOQUETE. AF_10/2017</t>
  </si>
  <si>
    <t xml:space="preserve"> 2.6.5 </t>
  </si>
  <si>
    <t xml:space="preserve"> 00000019-POÇO </t>
  </si>
  <si>
    <t>FORNECIMENTO E ASSENTAMENTO DE TUBO PVC D=50MM</t>
  </si>
  <si>
    <t xml:space="preserve"> 2.6.6 </t>
  </si>
  <si>
    <t xml:space="preserve"> 00000020-POÇO </t>
  </si>
  <si>
    <t>FORNECIMENTO E ASSENTAMENTO DE TUBO PVC D=32MM</t>
  </si>
  <si>
    <t xml:space="preserve"> 2.6.7 </t>
  </si>
  <si>
    <t xml:space="preserve"> 00000025-POÇO </t>
  </si>
  <si>
    <t>Execução de bebedouro em alvenaria (3,00X1,20m)</t>
  </si>
  <si>
    <t xml:space="preserve"> 2.7 </t>
  </si>
  <si>
    <t>URBANIZAÇÃO DA ÁREA</t>
  </si>
  <si>
    <t xml:space="preserve"> 2.7.1 </t>
  </si>
  <si>
    <t xml:space="preserve"> 74142/001 </t>
  </si>
  <si>
    <t>CERCA COM MOUROES DE CONCRETO, RETO, ESPACAMENTO DE 3M, CRAVADOS 0,5M, COM 4 FIOS DE ARAME FARPADO Nº 14 CLASSE 250</t>
  </si>
  <si>
    <t>M</t>
  </si>
  <si>
    <t xml:space="preserve"> 2.7.3 </t>
  </si>
  <si>
    <t xml:space="preserve"> 73916/002 </t>
  </si>
  <si>
    <t>PLACA ESMALTADA PARA IDENTIFICAÇÃO NR DE RUA, DIMENSÕES 45X25CM</t>
  </si>
  <si>
    <t>UN</t>
  </si>
  <si>
    <t xml:space="preserve"> 2.7.4 </t>
  </si>
  <si>
    <t xml:space="preserve"> 00000028-POÇO </t>
  </si>
  <si>
    <t>Pintura de Letreiro</t>
  </si>
  <si>
    <t xml:space="preserve"> 68054 </t>
  </si>
  <si>
    <t>PORTAO DE FERRO EM CHAPA GALVANIZADA PLANA 14 GSG</t>
  </si>
  <si>
    <t xml:space="preserve"> 2.7.5 </t>
  </si>
  <si>
    <t xml:space="preserve"> 88489 </t>
  </si>
  <si>
    <t>APLICAÇÃO MANUAL DE PINTURA COM TINTA LÁTEX ACRÍLICA EM PAREDES, DUAS DEMÃOS. AF_06/2014</t>
  </si>
  <si>
    <t>Total sem BDI</t>
  </si>
  <si>
    <t>Total do BDI</t>
  </si>
  <si>
    <t>Total Geral</t>
  </si>
  <si>
    <t xml:space="preserve">_______________________________________________________________
</t>
  </si>
  <si>
    <t>Total Por Etapa</t>
  </si>
  <si>
    <t>Porcentagem</t>
  </si>
  <si>
    <t>Custo Mensal</t>
  </si>
  <si>
    <t>Porcentagem Acumulada</t>
  </si>
  <si>
    <t>Custo  Acumulado</t>
  </si>
  <si>
    <t>Custo Total - Poços Cristalino</t>
  </si>
  <si>
    <t>POÇOS CRISTALINOS</t>
  </si>
  <si>
    <t xml:space="preserve"> 3 </t>
  </si>
  <si>
    <t>Importado de: PERF. E INSTAL. DE POÇO EM ROCHA SEDIMENTAR - ABA - 6ªGRD/UEP - ABRIL/2021</t>
  </si>
  <si>
    <t xml:space="preserve"> 3.1 </t>
  </si>
  <si>
    <t xml:space="preserve"> 3.1.1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</si>
  <si>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</si>
  <si>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</si>
  <si>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</si>
  <si>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</si>
  <si>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</si>
  <si>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000008-MSP POÇO </t>
  </si>
  <si>
    <t>TRANSPORTE E INSTALAÇÃO DE SONDA - ROCHA SEDIMENTAR</t>
  </si>
  <si>
    <t xml:space="preserve"> 3.2.5 </t>
  </si>
  <si>
    <t xml:space="preserve"> 6239 </t>
  </si>
  <si>
    <t>Perfuração em Sedimento - Perfuraçao de Alargamento em 17 1/2"</t>
  </si>
  <si>
    <t xml:space="preserve"> 3.2.6 </t>
  </si>
  <si>
    <t xml:space="preserve"> 6228 </t>
  </si>
  <si>
    <t>Perfuração em Sedimento - Perfuração de Alargamento em 12.1/4"</t>
  </si>
  <si>
    <t xml:space="preserve"> 3.2.8 </t>
  </si>
  <si>
    <t xml:space="preserve"> 000008-POÇO-MSP </t>
  </si>
  <si>
    <t>Fornecimento e assentamento de tubo de boca aço carbono 14"</t>
  </si>
  <si>
    <t xml:space="preserve"> 3.2.10 </t>
  </si>
  <si>
    <t xml:space="preserve"> 00000069- POÇO </t>
  </si>
  <si>
    <t>Fornecimento e assentamento de tampa de fundo de poço galvanizada em 8"</t>
  </si>
  <si>
    <t xml:space="preserve"> 3.2.11 </t>
  </si>
  <si>
    <t xml:space="preserve"> 000000060 </t>
  </si>
  <si>
    <t>Fornecimento e assentamento de tampa de fundo de poço galvanizada em 6"</t>
  </si>
  <si>
    <t xml:space="preserve"> 3.2.12 </t>
  </si>
  <si>
    <t xml:space="preserve"> 000000057 </t>
  </si>
  <si>
    <t>Revestimento de poço tubular com tubo de 8" reforçado</t>
  </si>
  <si>
    <t xml:space="preserve"> 3.2.13 </t>
  </si>
  <si>
    <t xml:space="preserve"> 00000050- COTAÇÃO POÇO </t>
  </si>
  <si>
    <t>Revestimento de poço tubular com tubo de 6" reforçado</t>
  </si>
  <si>
    <t xml:space="preserve"> 3.2.15 </t>
  </si>
  <si>
    <t xml:space="preserve"> 00000055- POÇO </t>
  </si>
  <si>
    <t>Filtro de 6" geomecânico reforçado</t>
  </si>
  <si>
    <t xml:space="preserve"> 3.2.17 </t>
  </si>
  <si>
    <t xml:space="preserve"> 00000068- POÇO </t>
  </si>
  <si>
    <t>Fornecimento e instalação de centralizador de 6"</t>
  </si>
  <si>
    <t xml:space="preserve"> 3.2.18 </t>
  </si>
  <si>
    <t xml:space="preserve"> 3.2.19 </t>
  </si>
  <si>
    <t xml:space="preserve"> 6309 </t>
  </si>
  <si>
    <t>Ensaio de Vazão com Compressor 250psi / 750cfm</t>
  </si>
  <si>
    <t xml:space="preserve"> 3.2.20 </t>
  </si>
  <si>
    <t xml:space="preserve"> 3.2.21 </t>
  </si>
  <si>
    <t xml:space="preserve"> 3.2.22 </t>
  </si>
  <si>
    <t xml:space="preserve"> 3.2.23 </t>
  </si>
  <si>
    <t xml:space="preserve"> 00000053- POÇO </t>
  </si>
  <si>
    <t>Pré-filtro quartzoso conformidade com NBR 12244</t>
  </si>
  <si>
    <t>M³</t>
  </si>
  <si>
    <t xml:space="preserve"> 3.2.24 </t>
  </si>
  <si>
    <t xml:space="preserve"> SELO SANITARIO 01 </t>
  </si>
  <si>
    <t>Cimentação anelar - poço com tubo de 8" e perfuração de 17.1/2", em pasta de cimento com aditivo acelerador de pega</t>
  </si>
  <si>
    <t xml:space="preserve"> 3.2.25 </t>
  </si>
  <si>
    <t xml:space="preserve"> SELO SANITARIO 02 </t>
  </si>
  <si>
    <t>Cimentação anelar - poço com tubo de 6" e perfuração de 17.1/2", em pasta de cimento com aditivo acelerador de pega</t>
  </si>
  <si>
    <t xml:space="preserve"> 3.2.26 </t>
  </si>
  <si>
    <t xml:space="preserve"> 3.2.27 </t>
  </si>
  <si>
    <t xml:space="preserve"> 3.2.28 </t>
  </si>
  <si>
    <t xml:space="preserve"> 000000061 </t>
  </si>
  <si>
    <t>Fornecimento e assentamento de tampa de poço galvanizada em 8"</t>
  </si>
  <si>
    <t xml:space="preserve"> 3.3 </t>
  </si>
  <si>
    <t xml:space="preserve"> 3.3.1 </t>
  </si>
  <si>
    <t xml:space="preserve"> 3.3.2 </t>
  </si>
  <si>
    <t xml:space="preserve"> SistSolar02 </t>
  </si>
  <si>
    <t>Fornecimento de kit para bombeamento com suprimento por energia solar - SISTEMA GRID 2</t>
  </si>
  <si>
    <t xml:space="preserve"> 3.3.3 </t>
  </si>
  <si>
    <t xml:space="preserve"> InstBomb5cv </t>
  </si>
  <si>
    <t>Instalação de Bomba Submersa com Motor e Bomba Inox,Vazão 4m³/h , AMT 200 200mca 5cv, monofásica, 220 v, Multiestágio,DS=1 1/2, com quadro de comando para bomba submersa</t>
  </si>
  <si>
    <t xml:space="preserve"> 3.5 </t>
  </si>
  <si>
    <t>SUBIDA PARA O RESERVATÓRIO/ ASSENTAMENTO DE TUBOS</t>
  </si>
  <si>
    <t xml:space="preserve"> 3.5.1 </t>
  </si>
  <si>
    <t xml:space="preserve"> 3.5.2 </t>
  </si>
  <si>
    <t xml:space="preserve"> 3.5.3 </t>
  </si>
  <si>
    <t xml:space="preserve"> 3.5.4 </t>
  </si>
  <si>
    <t xml:space="preserve"> 3.5.5 </t>
  </si>
  <si>
    <t xml:space="preserve"> 3.5.6 </t>
  </si>
  <si>
    <t xml:space="preserve"> 3.7 </t>
  </si>
  <si>
    <t>CASAS DE ABRIGO/ BEBEDOURO/ELÉTRICA</t>
  </si>
  <si>
    <t xml:space="preserve"> 3.7.1 </t>
  </si>
  <si>
    <t xml:space="preserve"> 3.7.3 </t>
  </si>
  <si>
    <t xml:space="preserve"> 3.8 </t>
  </si>
  <si>
    <t xml:space="preserve"> 3.8.1 </t>
  </si>
  <si>
    <t xml:space="preserve"> 3.8.2 </t>
  </si>
  <si>
    <t xml:space="preserve"> 3.8.3 </t>
  </si>
  <si>
    <t xml:space="preserve"> 3.8.4 </t>
  </si>
  <si>
    <t xml:space="preserve"> 3.8.5 </t>
  </si>
  <si>
    <t>POÇOS SEDIMENTARES</t>
  </si>
  <si>
    <t>Custo Total - Poços Sedimentares</t>
  </si>
  <si>
    <t>CRONOGRAMA FÍSICO-FINACEIRO</t>
  </si>
  <si>
    <t xml:space="preserve"> 4 </t>
  </si>
  <si>
    <t>Importado de: PERF. E INSTAL. DE POÇO EM ROCHA CALCARIA - ABA - 6ªGRD/UEP</t>
  </si>
  <si>
    <t xml:space="preserve"> 4.1 </t>
  </si>
  <si>
    <t xml:space="preserve"> 4.1.1 </t>
  </si>
  <si>
    <t xml:space="preserve"> 4.2 </t>
  </si>
  <si>
    <t xml:space="preserve"> 4.2.1 </t>
  </si>
  <si>
    <t xml:space="preserve"> 4.2.2 </t>
  </si>
  <si>
    <t xml:space="preserve"> 4.2.3 </t>
  </si>
  <si>
    <t xml:space="preserve"> 4.2.4 </t>
  </si>
  <si>
    <t xml:space="preserve"> 4.2.5 </t>
  </si>
  <si>
    <t xml:space="preserve"> 6231 </t>
  </si>
  <si>
    <t>Perfuração em Rocha Calcária / Camadas Alteradas DN 8" - Poço 150m</t>
  </si>
  <si>
    <t xml:space="preserve"> 4.2.6 </t>
  </si>
  <si>
    <t xml:space="preserve"> 6232 </t>
  </si>
  <si>
    <t>Perfuração em Rocha Calcária / Camadas Alteradas DN 6" - Poço 150m</t>
  </si>
  <si>
    <t xml:space="preserve"> 4.2.7 </t>
  </si>
  <si>
    <t xml:space="preserve"> 4.2.8 </t>
  </si>
  <si>
    <t xml:space="preserve"> 4.2.9 </t>
  </si>
  <si>
    <t xml:space="preserve"> 4.2.10 </t>
  </si>
  <si>
    <t xml:space="preserve"> 4.2.11 </t>
  </si>
  <si>
    <t xml:space="preserve"> 4.2.12 </t>
  </si>
  <si>
    <t xml:space="preserve"> 4.2.13 </t>
  </si>
  <si>
    <t xml:space="preserve"> 4.2.14 </t>
  </si>
  <si>
    <t xml:space="preserve"> 4.2.15 </t>
  </si>
  <si>
    <t xml:space="preserve"> 4.3 </t>
  </si>
  <si>
    <t xml:space="preserve"> 4.3.1 </t>
  </si>
  <si>
    <t xml:space="preserve"> 4.4 </t>
  </si>
  <si>
    <t xml:space="preserve"> 4.4.1 </t>
  </si>
  <si>
    <t xml:space="preserve"> 4.4.2 </t>
  </si>
  <si>
    <t xml:space="preserve"> 4.4.3 </t>
  </si>
  <si>
    <t xml:space="preserve"> 4.6 </t>
  </si>
  <si>
    <t>BEBEDOURO</t>
  </si>
  <si>
    <t xml:space="preserve"> 4.6.1 </t>
  </si>
  <si>
    <t xml:space="preserve"> 4.7 </t>
  </si>
  <si>
    <t xml:space="preserve"> 4.7.1 </t>
  </si>
  <si>
    <t xml:space="preserve"> 4.7.2 </t>
  </si>
  <si>
    <t xml:space="preserve"> 4.7.3 </t>
  </si>
  <si>
    <t xml:space="preserve"> 4.7.4 </t>
  </si>
  <si>
    <t xml:space="preserve"> 4.7.5 </t>
  </si>
  <si>
    <t xml:space="preserve"> 4.8 </t>
  </si>
  <si>
    <t xml:space="preserve"> 4.8.1 </t>
  </si>
  <si>
    <t xml:space="preserve"> 4.8.2 </t>
  </si>
  <si>
    <t xml:space="preserve"> 4.8.3 </t>
  </si>
  <si>
    <t xml:space="preserve"> 4.8.4 </t>
  </si>
  <si>
    <t xml:space="preserve"> 4.8.5 </t>
  </si>
  <si>
    <t xml:space="preserve"> 4.8.6 </t>
  </si>
  <si>
    <t>ADMINISTRAÇÃO LOCAL</t>
  </si>
  <si>
    <t>Custo  Acumulado + Adm Local</t>
  </si>
  <si>
    <t>Poços- Energia Solar - Cristalino Rev1</t>
  </si>
  <si>
    <t>Acompanhamento dos serviços de perfuração</t>
  </si>
  <si>
    <t xml:space="preserve"> LocGeo2 </t>
  </si>
  <si>
    <t>Locação do Poço 02</t>
  </si>
  <si>
    <t>Poços- Energia Solar - SedimentarRev01</t>
  </si>
  <si>
    <t>Poços- Energia Solar - CalcárioRev01</t>
  </si>
  <si>
    <t>GRUPO</t>
  </si>
  <si>
    <t>ITEM</t>
  </si>
  <si>
    <t>DESCRIÇÃO</t>
  </si>
  <si>
    <t>QTDE</t>
  </si>
  <si>
    <t>VALOR (R$)</t>
  </si>
  <si>
    <t>UNITÁRIO C/ BDI</t>
  </si>
  <si>
    <t>TOTAL</t>
  </si>
  <si>
    <t>Perfuração e instalação de poços em rocha do tipo cristalino</t>
  </si>
  <si>
    <t>Und.</t>
  </si>
  <si>
    <t>Perfuração e instalação de poços em rocha do tipo calcária</t>
  </si>
  <si>
    <t>Perfuração e instalação de poços em rocha do tipo sedimentar</t>
  </si>
  <si>
    <t xml:space="preserve">  </t>
  </si>
  <si>
    <t>VALOR GLOBAL (R$)</t>
  </si>
  <si>
    <t>QUANTIDADE DE POÇOS</t>
  </si>
  <si>
    <t>Total com BDI</t>
  </si>
  <si>
    <t>Total Geral para 188 Poços</t>
  </si>
  <si>
    <t>Total Geral para 90 Poços</t>
  </si>
  <si>
    <t>Total Geral para 70 Poços</t>
  </si>
  <si>
    <t>POÇOS CALCÁRIO</t>
  </si>
  <si>
    <t>CRONOGRAMA FÍSICO FINANCEIRO (mese)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</si>
</sst>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#,##0.00_ ;\-#,##0.00\ "/>
  </numFmts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8"/>
      <name val="Arial"/>
      <family val="1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D8D8D8"/>
        <bgColor indexed="64"/>
      </patternFill>
    </fill>
  </fills>
  <borders count="4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/>
    <xf numFmtId="44" fontId="0" fillId="0" borderId="0" xfId="0" applyNumberFormat="1"/>
    <xf numFmtId="9" fontId="3" fillId="3" borderId="2" xfId="2" applyFont="1" applyFill="1" applyBorder="1" applyAlignment="1">
      <alignment horizontal="right" vertical="top" wrapText="1"/>
    </xf>
    <xf numFmtId="44" fontId="3" fillId="7" borderId="2" xfId="1" applyFont="1" applyFill="1" applyBorder="1" applyAlignment="1">
      <alignment horizontal="right" vertical="top" wrapText="1"/>
    </xf>
    <xf numFmtId="9" fontId="3" fillId="3" borderId="3" xfId="2" applyFont="1" applyFill="1" applyBorder="1" applyAlignment="1">
      <alignment horizontal="right" vertical="top" wrapText="1"/>
    </xf>
    <xf numFmtId="0" fontId="0" fillId="0" borderId="2" xfId="0" applyBorder="1"/>
    <xf numFmtId="9" fontId="0" fillId="8" borderId="4" xfId="2" applyFont="1" applyFill="1" applyBorder="1" applyAlignment="1">
      <alignment horizontal="center"/>
    </xf>
    <xf numFmtId="9" fontId="0" fillId="8" borderId="5" xfId="2" applyFont="1" applyFill="1" applyBorder="1" applyAlignment="1">
      <alignment horizontal="center"/>
    </xf>
    <xf numFmtId="9" fontId="0" fillId="8" borderId="4" xfId="2" applyFont="1" applyFill="1" applyBorder="1" applyAlignment="1">
      <alignment horizontal="left"/>
    </xf>
    <xf numFmtId="0" fontId="1" fillId="6" borderId="0" xfId="0" applyFont="1" applyFill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right" vertical="top" wrapText="1"/>
    </xf>
    <xf numFmtId="0" fontId="1" fillId="6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right" vertical="top" wrapText="1"/>
    </xf>
    <xf numFmtId="0" fontId="5" fillId="5" borderId="1" xfId="0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0" fontId="6" fillId="6" borderId="0" xfId="0" applyFont="1" applyFill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9" fontId="2" fillId="3" borderId="3" xfId="2" applyFont="1" applyFill="1" applyBorder="1" applyAlignment="1">
      <alignment horizontal="center" vertical="top" wrapText="1"/>
    </xf>
    <xf numFmtId="44" fontId="0" fillId="9" borderId="9" xfId="0" applyNumberFormat="1" applyFill="1" applyBorder="1"/>
    <xf numFmtId="44" fontId="0" fillId="9" borderId="0" xfId="0" applyNumberFormat="1" applyFill="1" applyBorder="1"/>
    <xf numFmtId="9" fontId="0" fillId="8" borderId="0" xfId="2" applyFont="1" applyFill="1" applyBorder="1" applyAlignment="1">
      <alignment horizontal="center"/>
    </xf>
    <xf numFmtId="9" fontId="0" fillId="8" borderId="9" xfId="2" applyFont="1" applyFill="1" applyBorder="1" applyAlignment="1">
      <alignment horizontal="center"/>
    </xf>
    <xf numFmtId="9" fontId="3" fillId="3" borderId="6" xfId="2" applyFont="1" applyFill="1" applyBorder="1" applyAlignment="1">
      <alignment horizontal="right" vertical="top" wrapText="1"/>
    </xf>
    <xf numFmtId="44" fontId="3" fillId="7" borderId="10" xfId="1" applyFont="1" applyFill="1" applyBorder="1" applyAlignment="1">
      <alignment horizontal="right" vertical="top" wrapText="1"/>
    </xf>
    <xf numFmtId="9" fontId="3" fillId="3" borderId="10" xfId="2" applyFont="1" applyFill="1" applyBorder="1" applyAlignment="1">
      <alignment horizontal="right" vertical="top" wrapText="1"/>
    </xf>
    <xf numFmtId="44" fontId="3" fillId="7" borderId="6" xfId="1" applyFont="1" applyFill="1" applyBorder="1" applyAlignment="1">
      <alignment horizontal="center" vertical="center" wrapText="1"/>
    </xf>
    <xf numFmtId="44" fontId="3" fillId="7" borderId="7" xfId="1" applyFont="1" applyFill="1" applyBorder="1" applyAlignment="1">
      <alignment horizontal="center" vertical="center" wrapText="1"/>
    </xf>
    <xf numFmtId="164" fontId="0" fillId="0" borderId="0" xfId="0" applyNumberFormat="1"/>
    <xf numFmtId="9" fontId="3" fillId="10" borderId="10" xfId="2" applyFont="1" applyFill="1" applyBorder="1" applyAlignment="1">
      <alignment horizontal="right" vertical="top" wrapText="1"/>
    </xf>
    <xf numFmtId="9" fontId="0" fillId="8" borderId="11" xfId="2" applyFont="1" applyFill="1" applyBorder="1" applyAlignment="1">
      <alignment horizontal="left"/>
    </xf>
    <xf numFmtId="0" fontId="0" fillId="9" borderId="12" xfId="0" applyFill="1" applyBorder="1" applyAlignment="1">
      <alignment horizontal="left"/>
    </xf>
    <xf numFmtId="0" fontId="0" fillId="8" borderId="12" xfId="0" applyFill="1" applyBorder="1" applyAlignment="1">
      <alignment horizontal="left"/>
    </xf>
    <xf numFmtId="0" fontId="4" fillId="6" borderId="0" xfId="0" applyFont="1" applyFill="1" applyAlignment="1">
      <alignment horizontal="left" vertical="top" wrapText="1"/>
    </xf>
    <xf numFmtId="0" fontId="0" fillId="0" borderId="0" xfId="0"/>
    <xf numFmtId="0" fontId="4" fillId="6" borderId="0" xfId="0" applyFont="1" applyFill="1" applyAlignment="1">
      <alignment horizontal="right" vertical="top" wrapText="1"/>
    </xf>
    <xf numFmtId="0" fontId="4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9" fontId="4" fillId="6" borderId="0" xfId="2" applyFont="1" applyFill="1" applyAlignment="1">
      <alignment vertical="top" wrapText="1"/>
    </xf>
    <xf numFmtId="44" fontId="4" fillId="6" borderId="0" xfId="1" applyFont="1" applyFill="1" applyAlignment="1">
      <alignment vertical="top" wrapText="1"/>
    </xf>
    <xf numFmtId="4" fontId="4" fillId="6" borderId="0" xfId="0" applyNumberFormat="1" applyFont="1" applyFill="1" applyAlignment="1">
      <alignment vertical="top" wrapText="1"/>
    </xf>
    <xf numFmtId="0" fontId="12" fillId="12" borderId="19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8" fontId="9" fillId="0" borderId="19" xfId="0" applyNumberFormat="1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8" fontId="9" fillId="0" borderId="19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0" fillId="9" borderId="9" xfId="0" applyFill="1" applyBorder="1" applyAlignment="1">
      <alignment horizontal="left"/>
    </xf>
    <xf numFmtId="0" fontId="0" fillId="8" borderId="9" xfId="0" applyFill="1" applyBorder="1" applyAlignment="1">
      <alignment horizontal="left"/>
    </xf>
    <xf numFmtId="2" fontId="3" fillId="7" borderId="2" xfId="1" applyNumberFormat="1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top" wrapText="1"/>
    </xf>
    <xf numFmtId="0" fontId="0" fillId="0" borderId="0" xfId="0" applyFill="1"/>
    <xf numFmtId="4" fontId="2" fillId="0" borderId="1" xfId="0" applyNumberFormat="1" applyFont="1" applyFill="1" applyBorder="1" applyAlignment="1">
      <alignment horizontal="right" vertical="top" wrapText="1"/>
    </xf>
    <xf numFmtId="44" fontId="0" fillId="0" borderId="8" xfId="0" applyNumberFormat="1" applyFill="1" applyBorder="1"/>
    <xf numFmtId="44" fontId="0" fillId="0" borderId="0" xfId="0" applyNumberFormat="1" applyFill="1"/>
    <xf numFmtId="164" fontId="0" fillId="0" borderId="0" xfId="0" applyNumberFormat="1" applyFill="1"/>
    <xf numFmtId="8" fontId="9" fillId="0" borderId="13" xfId="0" applyNumberFormat="1" applyFont="1" applyFill="1" applyBorder="1" applyAlignment="1">
      <alignment horizontal="right" vertical="center" wrapText="1"/>
    </xf>
    <xf numFmtId="8" fontId="10" fillId="0" borderId="13" xfId="0" applyNumberFormat="1" applyFont="1" applyFill="1" applyBorder="1" applyAlignment="1">
      <alignment horizontal="right" vertical="center" wrapText="1"/>
    </xf>
    <xf numFmtId="9" fontId="14" fillId="7" borderId="0" xfId="2" applyFont="1" applyFill="1" applyBorder="1" applyAlignment="1">
      <alignment horizontal="center" vertical="center" wrapText="1"/>
    </xf>
    <xf numFmtId="44" fontId="14" fillId="7" borderId="0" xfId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5" fillId="0" borderId="0" xfId="0" applyFont="1"/>
    <xf numFmtId="9" fontId="15" fillId="8" borderId="4" xfId="2" applyFont="1" applyFill="1" applyBorder="1" applyAlignment="1">
      <alignment horizontal="center" vertical="center"/>
    </xf>
    <xf numFmtId="9" fontId="15" fillId="8" borderId="5" xfId="2" applyFont="1" applyFill="1" applyBorder="1" applyAlignment="1">
      <alignment horizontal="center" vertical="center"/>
    </xf>
    <xf numFmtId="44" fontId="15" fillId="9" borderId="9" xfId="0" applyNumberFormat="1" applyFont="1" applyFill="1" applyBorder="1" applyAlignment="1">
      <alignment horizontal="center" vertical="center"/>
    </xf>
    <xf numFmtId="44" fontId="15" fillId="9" borderId="0" xfId="0" applyNumberFormat="1" applyFont="1" applyFill="1" applyBorder="1" applyAlignment="1">
      <alignment horizontal="center" vertical="center"/>
    </xf>
    <xf numFmtId="9" fontId="15" fillId="8" borderId="9" xfId="2" applyFont="1" applyFill="1" applyBorder="1" applyAlignment="1">
      <alignment horizontal="center" vertical="center"/>
    </xf>
    <xf numFmtId="9" fontId="15" fillId="8" borderId="0" xfId="2" applyFont="1" applyFill="1" applyBorder="1" applyAlignment="1">
      <alignment horizontal="center" vertical="center"/>
    </xf>
    <xf numFmtId="9" fontId="14" fillId="3" borderId="6" xfId="2" applyFont="1" applyFill="1" applyBorder="1" applyAlignment="1">
      <alignment horizontal="right" vertical="top" wrapText="1"/>
    </xf>
    <xf numFmtId="44" fontId="14" fillId="7" borderId="10" xfId="1" applyFont="1" applyFill="1" applyBorder="1" applyAlignment="1">
      <alignment horizontal="right" vertical="top" wrapText="1"/>
    </xf>
    <xf numFmtId="9" fontId="14" fillId="3" borderId="10" xfId="2" applyFont="1" applyFill="1" applyBorder="1" applyAlignment="1">
      <alignment horizontal="right" vertical="top" wrapText="1"/>
    </xf>
    <xf numFmtId="9" fontId="14" fillId="10" borderId="10" xfId="2" applyFont="1" applyFill="1" applyBorder="1" applyAlignment="1">
      <alignment horizontal="right" vertical="top" wrapText="1"/>
    </xf>
    <xf numFmtId="9" fontId="14" fillId="7" borderId="9" xfId="2" applyFont="1" applyFill="1" applyBorder="1" applyAlignment="1">
      <alignment horizontal="center" vertical="center" wrapText="1"/>
    </xf>
    <xf numFmtId="164" fontId="14" fillId="7" borderId="10" xfId="1" applyNumberFormat="1" applyFont="1" applyFill="1" applyBorder="1" applyAlignment="1">
      <alignment horizontal="right" vertical="top" wrapText="1"/>
    </xf>
    <xf numFmtId="164" fontId="14" fillId="7" borderId="6" xfId="1" applyNumberFormat="1" applyFont="1" applyFill="1" applyBorder="1" applyAlignment="1">
      <alignment horizontal="center" vertical="center" wrapText="1"/>
    </xf>
    <xf numFmtId="164" fontId="14" fillId="7" borderId="7" xfId="1" applyNumberFormat="1" applyFont="1" applyFill="1" applyBorder="1" applyAlignment="1">
      <alignment horizontal="center" vertical="center" wrapText="1"/>
    </xf>
    <xf numFmtId="9" fontId="14" fillId="3" borderId="2" xfId="2" applyFont="1" applyFill="1" applyBorder="1" applyAlignment="1">
      <alignment horizontal="right" vertical="top" wrapText="1"/>
    </xf>
    <xf numFmtId="9" fontId="14" fillId="3" borderId="3" xfId="2" applyFont="1" applyFill="1" applyBorder="1" applyAlignment="1">
      <alignment horizontal="center" vertical="top" wrapText="1"/>
    </xf>
    <xf numFmtId="44" fontId="14" fillId="7" borderId="2" xfId="1" applyFont="1" applyFill="1" applyBorder="1" applyAlignment="1">
      <alignment horizontal="right" vertical="top" wrapText="1"/>
    </xf>
    <xf numFmtId="9" fontId="14" fillId="3" borderId="2" xfId="2" applyFont="1" applyFill="1" applyBorder="1" applyAlignment="1">
      <alignment horizontal="center" vertical="top" wrapText="1"/>
    </xf>
    <xf numFmtId="2" fontId="14" fillId="7" borderId="2" xfId="1" applyNumberFormat="1" applyFont="1" applyFill="1" applyBorder="1" applyAlignment="1">
      <alignment horizontal="center" vertical="center" wrapText="1"/>
    </xf>
    <xf numFmtId="0" fontId="15" fillId="0" borderId="2" xfId="0" applyFont="1" applyBorder="1"/>
    <xf numFmtId="9" fontId="15" fillId="8" borderId="11" xfId="2" applyFont="1" applyFill="1" applyBorder="1" applyAlignment="1">
      <alignment horizontal="left"/>
    </xf>
    <xf numFmtId="9" fontId="15" fillId="8" borderId="4" xfId="2" applyFont="1" applyFill="1" applyBorder="1" applyAlignment="1">
      <alignment horizontal="center"/>
    </xf>
    <xf numFmtId="9" fontId="15" fillId="8" borderId="5" xfId="2" applyFont="1" applyFill="1" applyBorder="1" applyAlignment="1">
      <alignment horizontal="center"/>
    </xf>
    <xf numFmtId="0" fontId="15" fillId="9" borderId="12" xfId="0" applyFont="1" applyFill="1" applyBorder="1" applyAlignment="1">
      <alignment horizontal="left"/>
    </xf>
    <xf numFmtId="44" fontId="15" fillId="9" borderId="9" xfId="0" applyNumberFormat="1" applyFont="1" applyFill="1" applyBorder="1"/>
    <xf numFmtId="44" fontId="15" fillId="9" borderId="0" xfId="0" applyNumberFormat="1" applyFont="1" applyFill="1" applyBorder="1"/>
    <xf numFmtId="0" fontId="15" fillId="8" borderId="12" xfId="0" applyFont="1" applyFill="1" applyBorder="1" applyAlignment="1">
      <alignment horizontal="left"/>
    </xf>
    <xf numFmtId="9" fontId="15" fillId="8" borderId="9" xfId="2" applyFont="1" applyFill="1" applyBorder="1" applyAlignment="1">
      <alignment horizontal="center"/>
    </xf>
    <xf numFmtId="9" fontId="15" fillId="8" borderId="0" xfId="2" applyFont="1" applyFill="1" applyBorder="1" applyAlignment="1">
      <alignment horizontal="center"/>
    </xf>
    <xf numFmtId="9" fontId="14" fillId="3" borderId="2" xfId="2" applyFont="1" applyFill="1" applyBorder="1" applyAlignment="1">
      <alignment horizontal="center" vertical="center" wrapText="1"/>
    </xf>
    <xf numFmtId="44" fontId="14" fillId="7" borderId="2" xfId="1" applyFont="1" applyFill="1" applyBorder="1" applyAlignment="1">
      <alignment horizontal="center" vertical="center" wrapText="1"/>
    </xf>
    <xf numFmtId="44" fontId="14" fillId="3" borderId="2" xfId="1" applyFont="1" applyFill="1" applyBorder="1" applyAlignment="1">
      <alignment horizontal="center" vertical="center" wrapText="1"/>
    </xf>
    <xf numFmtId="0" fontId="15" fillId="0" borderId="26" xfId="0" applyFont="1" applyBorder="1"/>
    <xf numFmtId="0" fontId="15" fillId="0" borderId="29" xfId="0" applyFont="1" applyFill="1" applyBorder="1" applyAlignment="1">
      <alignment vertical="center" textRotation="90"/>
    </xf>
    <xf numFmtId="0" fontId="15" fillId="0" borderId="30" xfId="0" applyFont="1" applyBorder="1" applyAlignment="1">
      <alignment horizontal="center"/>
    </xf>
    <xf numFmtId="9" fontId="14" fillId="3" borderId="30" xfId="2" applyFont="1" applyFill="1" applyBorder="1" applyAlignment="1">
      <alignment horizontal="center" vertical="center" wrapText="1"/>
    </xf>
    <xf numFmtId="44" fontId="14" fillId="7" borderId="30" xfId="1" applyFont="1" applyFill="1" applyBorder="1" applyAlignment="1">
      <alignment horizontal="center" vertical="center" wrapText="1"/>
    </xf>
    <xf numFmtId="44" fontId="14" fillId="3" borderId="30" xfId="1" applyFont="1" applyFill="1" applyBorder="1" applyAlignment="1">
      <alignment horizontal="center" vertical="center" wrapText="1"/>
    </xf>
    <xf numFmtId="9" fontId="14" fillId="7" borderId="31" xfId="2" applyFont="1" applyFill="1" applyBorder="1" applyAlignment="1">
      <alignment horizontal="center" vertical="center" wrapText="1"/>
    </xf>
    <xf numFmtId="164" fontId="14" fillId="7" borderId="32" xfId="1" applyNumberFormat="1" applyFont="1" applyFill="1" applyBorder="1" applyAlignment="1">
      <alignment horizontal="center" vertical="center" wrapText="1"/>
    </xf>
    <xf numFmtId="0" fontId="15" fillId="0" borderId="0" xfId="0" applyFont="1" applyBorder="1"/>
    <xf numFmtId="0" fontId="15" fillId="0" borderId="31" xfId="0" applyFont="1" applyBorder="1"/>
    <xf numFmtId="0" fontId="15" fillId="0" borderId="33" xfId="0" applyFont="1" applyBorder="1"/>
    <xf numFmtId="9" fontId="15" fillId="8" borderId="34" xfId="2" applyFont="1" applyFill="1" applyBorder="1" applyAlignment="1">
      <alignment horizontal="center"/>
    </xf>
    <xf numFmtId="44" fontId="15" fillId="9" borderId="31" xfId="0" applyNumberFormat="1" applyFont="1" applyFill="1" applyBorder="1"/>
    <xf numFmtId="9" fontId="15" fillId="8" borderId="31" xfId="2" applyFont="1" applyFill="1" applyBorder="1" applyAlignment="1">
      <alignment horizontal="center"/>
    </xf>
    <xf numFmtId="0" fontId="15" fillId="0" borderId="35" xfId="0" applyFont="1" applyBorder="1"/>
    <xf numFmtId="0" fontId="15" fillId="0" borderId="36" xfId="0" applyFont="1" applyBorder="1"/>
    <xf numFmtId="0" fontId="15" fillId="9" borderId="37" xfId="0" applyFont="1" applyFill="1" applyBorder="1" applyAlignment="1">
      <alignment horizontal="left"/>
    </xf>
    <xf numFmtId="44" fontId="15" fillId="9" borderId="38" xfId="0" applyNumberFormat="1" applyFont="1" applyFill="1" applyBorder="1"/>
    <xf numFmtId="44" fontId="15" fillId="9" borderId="36" xfId="0" applyNumberFormat="1" applyFont="1" applyFill="1" applyBorder="1"/>
    <xf numFmtId="44" fontId="17" fillId="9" borderId="39" xfId="0" applyNumberFormat="1" applyFont="1" applyFill="1" applyBorder="1"/>
    <xf numFmtId="4" fontId="2" fillId="0" borderId="40" xfId="0" applyNumberFormat="1" applyFont="1" applyFill="1" applyBorder="1" applyAlignment="1">
      <alignment horizontal="right" vertical="top" wrapText="1"/>
    </xf>
    <xf numFmtId="0" fontId="1" fillId="6" borderId="26" xfId="0" applyFont="1" applyFill="1" applyBorder="1" applyAlignment="1">
      <alignment horizontal="left" vertical="top" wrapText="1"/>
    </xf>
    <xf numFmtId="0" fontId="1" fillId="6" borderId="41" xfId="0" applyFont="1" applyFill="1" applyBorder="1" applyAlignment="1">
      <alignment horizontal="left" vertical="top" wrapText="1"/>
    </xf>
    <xf numFmtId="0" fontId="1" fillId="6" borderId="42" xfId="0" applyFont="1" applyFill="1" applyBorder="1" applyAlignment="1">
      <alignment horizontal="left" vertical="top" wrapText="1"/>
    </xf>
    <xf numFmtId="0" fontId="4" fillId="6" borderId="33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31" xfId="0" applyFont="1" applyFill="1" applyBorder="1" applyAlignment="1">
      <alignment horizontal="left" vertical="top" wrapText="1"/>
    </xf>
    <xf numFmtId="0" fontId="1" fillId="6" borderId="43" xfId="0" applyFont="1" applyFill="1" applyBorder="1" applyAlignment="1">
      <alignment horizontal="left" vertical="top" wrapText="1"/>
    </xf>
    <xf numFmtId="0" fontId="1" fillId="6" borderId="44" xfId="0" applyFont="1" applyFill="1" applyBorder="1" applyAlignment="1">
      <alignment horizontal="right" vertical="top" wrapText="1"/>
    </xf>
    <xf numFmtId="0" fontId="2" fillId="4" borderId="43" xfId="0" applyFont="1" applyFill="1" applyBorder="1" applyAlignment="1">
      <alignment horizontal="left" vertical="top" wrapText="1"/>
    </xf>
    <xf numFmtId="4" fontId="2" fillId="4" borderId="44" xfId="0" applyNumberFormat="1" applyFont="1" applyFill="1" applyBorder="1" applyAlignment="1">
      <alignment horizontal="right" vertical="top" wrapText="1"/>
    </xf>
    <xf numFmtId="0" fontId="5" fillId="5" borderId="43" xfId="0" applyFont="1" applyFill="1" applyBorder="1" applyAlignment="1">
      <alignment horizontal="left" vertical="top" wrapText="1"/>
    </xf>
    <xf numFmtId="4" fontId="5" fillId="5" borderId="44" xfId="0" applyNumberFormat="1" applyFont="1" applyFill="1" applyBorder="1" applyAlignment="1">
      <alignment horizontal="right" vertical="top" wrapText="1"/>
    </xf>
    <xf numFmtId="0" fontId="6" fillId="6" borderId="33" xfId="0" applyFont="1" applyFill="1" applyBorder="1" applyAlignment="1">
      <alignment horizontal="center" vertical="top" wrapText="1"/>
    </xf>
    <xf numFmtId="0" fontId="6" fillId="6" borderId="0" xfId="0" applyFont="1" applyFill="1" applyBorder="1" applyAlignment="1">
      <alignment horizontal="center" vertical="top" wrapText="1"/>
    </xf>
    <xf numFmtId="0" fontId="6" fillId="6" borderId="31" xfId="0" applyFont="1" applyFill="1" applyBorder="1" applyAlignment="1">
      <alignment horizontal="center" vertical="top" wrapText="1"/>
    </xf>
    <xf numFmtId="0" fontId="6" fillId="6" borderId="0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right" vertical="top" wrapText="1"/>
    </xf>
    <xf numFmtId="4" fontId="4" fillId="6" borderId="31" xfId="0" applyNumberFormat="1" applyFont="1" applyFill="1" applyBorder="1" applyAlignment="1">
      <alignment vertical="top" wrapText="1"/>
    </xf>
    <xf numFmtId="0" fontId="0" fillId="0" borderId="0" xfId="0" applyBorder="1"/>
    <xf numFmtId="0" fontId="6" fillId="6" borderId="36" xfId="0" applyFont="1" applyFill="1" applyBorder="1" applyAlignment="1">
      <alignment horizontal="left" vertical="top" wrapText="1"/>
    </xf>
    <xf numFmtId="0" fontId="0" fillId="0" borderId="36" xfId="0" applyBorder="1"/>
    <xf numFmtId="4" fontId="4" fillId="6" borderId="39" xfId="0" applyNumberFormat="1" applyFont="1" applyFill="1" applyBorder="1" applyAlignment="1">
      <alignment vertical="top" wrapText="1"/>
    </xf>
    <xf numFmtId="0" fontId="4" fillId="6" borderId="26" xfId="0" applyFont="1" applyFill="1" applyBorder="1" applyAlignment="1">
      <alignment horizontal="left" vertical="top" wrapText="1"/>
    </xf>
    <xf numFmtId="0" fontId="4" fillId="6" borderId="41" xfId="0" applyFont="1" applyFill="1" applyBorder="1" applyAlignment="1">
      <alignment horizontal="left" vertical="top" wrapText="1"/>
    </xf>
    <xf numFmtId="0" fontId="4" fillId="6" borderId="42" xfId="0" applyFont="1" applyFill="1" applyBorder="1" applyAlignment="1">
      <alignment horizontal="left" vertical="top" wrapText="1"/>
    </xf>
    <xf numFmtId="0" fontId="4" fillId="6" borderId="43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6" borderId="44" xfId="0" applyFont="1" applyFill="1" applyBorder="1" applyAlignment="1">
      <alignment horizontal="right" vertical="top" wrapText="1"/>
    </xf>
    <xf numFmtId="0" fontId="6" fillId="0" borderId="0" xfId="0" applyFont="1" applyBorder="1"/>
    <xf numFmtId="0" fontId="6" fillId="0" borderId="36" xfId="0" applyFont="1" applyBorder="1"/>
    <xf numFmtId="44" fontId="13" fillId="0" borderId="8" xfId="0" applyNumberFormat="1" applyFont="1" applyFill="1" applyBorder="1"/>
    <xf numFmtId="0" fontId="0" fillId="0" borderId="26" xfId="0" applyBorder="1"/>
    <xf numFmtId="0" fontId="0" fillId="0" borderId="29" xfId="0" applyFill="1" applyBorder="1" applyAlignment="1">
      <alignment vertical="center" textRotation="90"/>
    </xf>
    <xf numFmtId="44" fontId="3" fillId="7" borderId="32" xfId="1" applyFont="1" applyFill="1" applyBorder="1" applyAlignment="1">
      <alignment horizontal="center" vertical="center" wrapText="1"/>
    </xf>
    <xf numFmtId="0" fontId="0" fillId="0" borderId="31" xfId="0" applyBorder="1"/>
    <xf numFmtId="0" fontId="0" fillId="0" borderId="33" xfId="0" applyBorder="1"/>
    <xf numFmtId="9" fontId="0" fillId="8" borderId="34" xfId="2" applyFont="1" applyFill="1" applyBorder="1" applyAlignment="1">
      <alignment horizontal="center"/>
    </xf>
    <xf numFmtId="44" fontId="0" fillId="9" borderId="31" xfId="0" applyNumberFormat="1" applyFill="1" applyBorder="1"/>
    <xf numFmtId="9" fontId="0" fillId="8" borderId="31" xfId="2" applyFont="1" applyFill="1" applyBorder="1" applyAlignment="1">
      <alignment horizontal="center"/>
    </xf>
    <xf numFmtId="0" fontId="0" fillId="0" borderId="35" xfId="0" applyBorder="1"/>
    <xf numFmtId="0" fontId="0" fillId="9" borderId="37" xfId="0" applyFill="1" applyBorder="1" applyAlignment="1">
      <alignment horizontal="left"/>
    </xf>
    <xf numFmtId="44" fontId="0" fillId="9" borderId="38" xfId="0" applyNumberFormat="1" applyFill="1" applyBorder="1"/>
    <xf numFmtId="44" fontId="0" fillId="9" borderId="36" xfId="0" applyNumberFormat="1" applyFill="1" applyBorder="1"/>
    <xf numFmtId="44" fontId="3" fillId="7" borderId="2" xfId="1" applyFont="1" applyFill="1" applyBorder="1" applyAlignment="1">
      <alignment horizontal="center" vertical="top" wrapText="1"/>
    </xf>
    <xf numFmtId="44" fontId="3" fillId="3" borderId="2" xfId="1" applyFont="1" applyFill="1" applyBorder="1" applyAlignment="1">
      <alignment horizontal="center" vertical="top" wrapText="1"/>
    </xf>
    <xf numFmtId="9" fontId="3" fillId="7" borderId="2" xfId="2" applyFont="1" applyFill="1" applyBorder="1" applyAlignment="1">
      <alignment horizontal="center" vertical="center" wrapText="1"/>
    </xf>
    <xf numFmtId="44" fontId="18" fillId="9" borderId="39" xfId="0" applyNumberFormat="1" applyFont="1" applyFill="1" applyBorder="1"/>
    <xf numFmtId="44" fontId="14" fillId="7" borderId="31" xfId="1" applyFont="1" applyFill="1" applyBorder="1" applyAlignment="1">
      <alignment horizontal="center" vertical="center" wrapText="1"/>
    </xf>
    <xf numFmtId="9" fontId="15" fillId="8" borderId="34" xfId="2" applyFont="1" applyFill="1" applyBorder="1" applyAlignment="1">
      <alignment horizontal="center" vertical="center"/>
    </xf>
    <xf numFmtId="44" fontId="15" fillId="9" borderId="31" xfId="0" applyNumberFormat="1" applyFont="1" applyFill="1" applyBorder="1" applyAlignment="1">
      <alignment horizontal="center" vertical="center"/>
    </xf>
    <xf numFmtId="9" fontId="15" fillId="8" borderId="31" xfId="2" applyFont="1" applyFill="1" applyBorder="1" applyAlignment="1">
      <alignment horizontal="center" vertical="center"/>
    </xf>
    <xf numFmtId="0" fontId="0" fillId="9" borderId="38" xfId="0" applyFill="1" applyBorder="1" applyAlignment="1">
      <alignment horizontal="left"/>
    </xf>
    <xf numFmtId="44" fontId="15" fillId="9" borderId="38" xfId="0" applyNumberFormat="1" applyFont="1" applyFill="1" applyBorder="1" applyAlignment="1">
      <alignment horizontal="center" vertical="center"/>
    </xf>
    <xf numFmtId="44" fontId="15" fillId="9" borderId="36" xfId="0" applyNumberFormat="1" applyFont="1" applyFill="1" applyBorder="1" applyAlignment="1">
      <alignment horizontal="center" vertical="center"/>
    </xf>
    <xf numFmtId="44" fontId="16" fillId="9" borderId="39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horizontal="right" vertical="top" wrapText="1"/>
    </xf>
    <xf numFmtId="0" fontId="4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center" wrapText="1"/>
    </xf>
    <xf numFmtId="0" fontId="0" fillId="0" borderId="0" xfId="0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9" borderId="29" xfId="0" applyFill="1" applyBorder="1" applyAlignment="1">
      <alignment horizontal="center" vertical="center" textRotation="90"/>
    </xf>
    <xf numFmtId="0" fontId="2" fillId="2" borderId="1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4" fontId="4" fillId="6" borderId="0" xfId="0" applyNumberFormat="1" applyFont="1" applyFill="1" applyBorder="1" applyAlignment="1">
      <alignment horizontal="left" vertical="top" wrapText="1"/>
    </xf>
    <xf numFmtId="4" fontId="4" fillId="6" borderId="36" xfId="0" applyNumberFormat="1" applyFont="1" applyFill="1" applyBorder="1" applyAlignment="1">
      <alignment horizontal="left" vertical="top" wrapText="1"/>
    </xf>
    <xf numFmtId="0" fontId="4" fillId="6" borderId="33" xfId="0" applyFont="1" applyFill="1" applyBorder="1" applyAlignment="1">
      <alignment horizontal="right" vertical="top" wrapText="1"/>
    </xf>
    <xf numFmtId="0" fontId="4" fillId="6" borderId="0" xfId="0" applyFont="1" applyFill="1" applyBorder="1" applyAlignment="1">
      <alignment horizontal="right" vertical="top" wrapText="1"/>
    </xf>
    <xf numFmtId="0" fontId="1" fillId="6" borderId="41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1" fillId="6" borderId="33" xfId="0" applyFont="1" applyFill="1" applyBorder="1" applyAlignment="1">
      <alignment horizontal="center" wrapText="1"/>
    </xf>
    <xf numFmtId="0" fontId="0" fillId="0" borderId="0" xfId="0" applyBorder="1"/>
    <xf numFmtId="0" fontId="0" fillId="0" borderId="31" xfId="0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4" fillId="6" borderId="35" xfId="0" applyFont="1" applyFill="1" applyBorder="1" applyAlignment="1">
      <alignment horizontal="right" vertical="top" wrapText="1"/>
    </xf>
    <xf numFmtId="0" fontId="4" fillId="6" borderId="36" xfId="0" applyFont="1" applyFill="1" applyBorder="1" applyAlignment="1">
      <alignment horizontal="right" vertical="top" wrapText="1"/>
    </xf>
    <xf numFmtId="0" fontId="4" fillId="6" borderId="41" xfId="0" applyFont="1" applyFill="1" applyBorder="1" applyAlignment="1">
      <alignment horizontal="left" vertical="top" wrapText="1"/>
    </xf>
    <xf numFmtId="0" fontId="4" fillId="6" borderId="33" xfId="0" applyFont="1" applyFill="1" applyBorder="1" applyAlignment="1">
      <alignment horizontal="center" wrapText="1"/>
    </xf>
    <xf numFmtId="0" fontId="6" fillId="0" borderId="0" xfId="0" applyFont="1" applyBorder="1"/>
    <xf numFmtId="0" fontId="6" fillId="0" borderId="31" xfId="0" applyFont="1" applyBorder="1"/>
    <xf numFmtId="0" fontId="14" fillId="2" borderId="2" xfId="0" applyFont="1" applyFill="1" applyBorder="1" applyAlignment="1">
      <alignment horizontal="left" vertical="center" wrapText="1"/>
    </xf>
    <xf numFmtId="0" fontId="15" fillId="0" borderId="27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5" fillId="9" borderId="29" xfId="0" applyFont="1" applyFill="1" applyBorder="1" applyAlignment="1">
      <alignment horizontal="center" vertical="center" textRotation="90"/>
    </xf>
    <xf numFmtId="0" fontId="14" fillId="2" borderId="3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top" wrapText="1"/>
    </xf>
    <xf numFmtId="0" fontId="9" fillId="0" borderId="20" xfId="0" applyFont="1" applyBorder="1" applyAlignment="1">
      <alignment horizontal="right" vertical="center" wrapText="1"/>
    </xf>
    <xf numFmtId="0" fontId="9" fillId="0" borderId="21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24" xfId="0" applyFont="1" applyBorder="1" applyAlignment="1">
      <alignment horizontal="right" vertical="center" wrapText="1"/>
    </xf>
    <xf numFmtId="0" fontId="9" fillId="0" borderId="25" xfId="0" applyFont="1" applyBorder="1" applyAlignment="1">
      <alignment horizontal="right" vertical="center" wrapText="1"/>
    </xf>
    <xf numFmtId="0" fontId="9" fillId="0" borderId="19" xfId="0" applyFont="1" applyBorder="1" applyAlignment="1">
      <alignment horizontal="right" vertical="center" wrapText="1"/>
    </xf>
    <xf numFmtId="0" fontId="11" fillId="11" borderId="14" xfId="0" applyFont="1" applyFill="1" applyBorder="1" applyAlignment="1">
      <alignment horizontal="center" vertical="center" wrapText="1"/>
    </xf>
    <xf numFmtId="0" fontId="11" fillId="11" borderId="15" xfId="0" applyFont="1" applyFill="1" applyBorder="1" applyAlignment="1">
      <alignment horizontal="center" vertical="center" wrapText="1"/>
    </xf>
    <xf numFmtId="0" fontId="11" fillId="11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vertical="center" wrapText="1"/>
    </xf>
    <xf numFmtId="0" fontId="12" fillId="12" borderId="18" xfId="0" applyFont="1" applyFill="1" applyBorder="1" applyAlignment="1">
      <alignment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1"/>
  <sheetViews>
    <sheetView tabSelected="1" showOutlineSymbols="0" showWhiteSpace="0" zoomScaleNormal="100" workbookViewId="0">
      <selection activeCell="E41" sqref="E41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1" max="11" width="11.875" bestFit="1" customWidth="1"/>
  </cols>
  <sheetData>
    <row r="1" spans="1:9" ht="15" customHeight="1" x14ac:dyDescent="0.2">
      <c r="A1" s="10"/>
      <c r="B1" s="10"/>
      <c r="C1" s="10"/>
      <c r="D1" s="10" t="s">
        <v>0</v>
      </c>
      <c r="E1" s="183" t="s">
        <v>1</v>
      </c>
      <c r="F1" s="183"/>
      <c r="G1" s="183" t="s">
        <v>2</v>
      </c>
      <c r="H1" s="183"/>
      <c r="I1" s="42" t="s">
        <v>3</v>
      </c>
    </row>
    <row r="2" spans="1:9" ht="80.099999999999994" customHeight="1" x14ac:dyDescent="0.2">
      <c r="A2" s="38"/>
      <c r="B2" s="38"/>
      <c r="C2" s="38"/>
      <c r="D2" s="38" t="s">
        <v>288</v>
      </c>
      <c r="E2" s="182" t="s">
        <v>4</v>
      </c>
      <c r="F2" s="182"/>
      <c r="G2" s="182" t="s">
        <v>5</v>
      </c>
      <c r="H2" s="182"/>
      <c r="I2" s="41" t="s">
        <v>6</v>
      </c>
    </row>
    <row r="3" spans="1:9" ht="15" customHeight="1" x14ac:dyDescent="0.25">
      <c r="A3" s="184" t="s">
        <v>7</v>
      </c>
      <c r="B3" s="185"/>
      <c r="C3" s="185"/>
      <c r="D3" s="185"/>
      <c r="E3" s="185"/>
      <c r="F3" s="185"/>
      <c r="G3" s="185"/>
      <c r="H3" s="185"/>
      <c r="I3" s="185"/>
    </row>
    <row r="4" spans="1:9" ht="30" customHeight="1" x14ac:dyDescent="0.2">
      <c r="A4" s="11" t="s">
        <v>8</v>
      </c>
      <c r="B4" s="12" t="s">
        <v>9</v>
      </c>
      <c r="C4" s="11" t="s">
        <v>10</v>
      </c>
      <c r="D4" s="11" t="s">
        <v>11</v>
      </c>
      <c r="E4" s="13" t="s">
        <v>12</v>
      </c>
      <c r="F4" s="12" t="s">
        <v>13</v>
      </c>
      <c r="G4" s="12" t="s">
        <v>14</v>
      </c>
      <c r="H4" s="12" t="s">
        <v>15</v>
      </c>
      <c r="I4" s="12" t="s">
        <v>16</v>
      </c>
    </row>
    <row r="5" spans="1:9" ht="24" customHeight="1" x14ac:dyDescent="0.2">
      <c r="A5" s="14" t="s">
        <v>17</v>
      </c>
      <c r="B5" s="14"/>
      <c r="C5" s="14"/>
      <c r="D5" s="14" t="s">
        <v>18</v>
      </c>
      <c r="E5" s="14"/>
      <c r="F5" s="15"/>
      <c r="G5" s="14"/>
      <c r="H5" s="14"/>
      <c r="I5" s="16">
        <v>0</v>
      </c>
    </row>
    <row r="6" spans="1:9" ht="24" customHeight="1" x14ac:dyDescent="0.2">
      <c r="A6" s="14" t="s">
        <v>19</v>
      </c>
      <c r="B6" s="14"/>
      <c r="C6" s="14"/>
      <c r="D6" s="14" t="s">
        <v>20</v>
      </c>
      <c r="E6" s="14"/>
      <c r="F6" s="15"/>
      <c r="G6" s="14"/>
      <c r="H6" s="14"/>
      <c r="I6" s="16">
        <v>64280.2</v>
      </c>
    </row>
    <row r="7" spans="1:9" ht="24" customHeight="1" x14ac:dyDescent="0.2">
      <c r="A7" s="14" t="s">
        <v>21</v>
      </c>
      <c r="B7" s="14"/>
      <c r="C7" s="14"/>
      <c r="D7" s="14" t="s">
        <v>22</v>
      </c>
      <c r="E7" s="14"/>
      <c r="F7" s="15"/>
      <c r="G7" s="14"/>
      <c r="H7" s="14"/>
      <c r="I7" s="16">
        <v>1442.01</v>
      </c>
    </row>
    <row r="8" spans="1:9" ht="24" customHeight="1" x14ac:dyDescent="0.2">
      <c r="A8" s="17" t="s">
        <v>23</v>
      </c>
      <c r="B8" s="18" t="s">
        <v>24</v>
      </c>
      <c r="C8" s="17" t="s">
        <v>25</v>
      </c>
      <c r="D8" s="17" t="s">
        <v>26</v>
      </c>
      <c r="E8" s="19" t="s">
        <v>27</v>
      </c>
      <c r="F8" s="18">
        <v>3</v>
      </c>
      <c r="G8" s="20">
        <v>376.56</v>
      </c>
      <c r="H8" s="20">
        <v>480.67</v>
      </c>
      <c r="I8" s="20">
        <v>1442.01</v>
      </c>
    </row>
    <row r="9" spans="1:9" ht="24" customHeight="1" x14ac:dyDescent="0.2">
      <c r="A9" s="14" t="s">
        <v>28</v>
      </c>
      <c r="B9" s="14"/>
      <c r="C9" s="14"/>
      <c r="D9" s="14" t="s">
        <v>29</v>
      </c>
      <c r="E9" s="14"/>
      <c r="F9" s="15"/>
      <c r="G9" s="14"/>
      <c r="H9" s="14"/>
      <c r="I9" s="16">
        <v>22869.85</v>
      </c>
    </row>
    <row r="10" spans="1:9" ht="36" customHeight="1" x14ac:dyDescent="0.2">
      <c r="A10" s="17" t="s">
        <v>30</v>
      </c>
      <c r="B10" s="18" t="s">
        <v>31</v>
      </c>
      <c r="C10" s="17" t="s">
        <v>32</v>
      </c>
      <c r="D10" s="17" t="s">
        <v>33</v>
      </c>
      <c r="E10" s="19" t="s">
        <v>34</v>
      </c>
      <c r="F10" s="18">
        <v>1.3</v>
      </c>
      <c r="G10" s="20">
        <v>269.56</v>
      </c>
      <c r="H10" s="20">
        <v>344.09</v>
      </c>
      <c r="I10" s="20">
        <v>447.31</v>
      </c>
    </row>
    <row r="11" spans="1:9" ht="24" customHeight="1" x14ac:dyDescent="0.2">
      <c r="A11" s="17" t="s">
        <v>35</v>
      </c>
      <c r="B11" s="18" t="s">
        <v>36</v>
      </c>
      <c r="C11" s="17" t="s">
        <v>32</v>
      </c>
      <c r="D11" s="17" t="s">
        <v>289</v>
      </c>
      <c r="E11" s="19" t="s">
        <v>34</v>
      </c>
      <c r="F11" s="18">
        <v>1</v>
      </c>
      <c r="G11" s="20">
        <v>730.95</v>
      </c>
      <c r="H11" s="20">
        <v>933.05</v>
      </c>
      <c r="I11" s="20">
        <v>933.05</v>
      </c>
    </row>
    <row r="12" spans="1:9" ht="24" customHeight="1" x14ac:dyDescent="0.2">
      <c r="A12" s="17" t="s">
        <v>37</v>
      </c>
      <c r="B12" s="18" t="s">
        <v>38</v>
      </c>
      <c r="C12" s="17" t="s">
        <v>25</v>
      </c>
      <c r="D12" s="17" t="s">
        <v>39</v>
      </c>
      <c r="E12" s="19" t="s">
        <v>27</v>
      </c>
      <c r="F12" s="18">
        <v>150</v>
      </c>
      <c r="G12" s="20">
        <v>1.5</v>
      </c>
      <c r="H12" s="20">
        <v>1.91</v>
      </c>
      <c r="I12" s="20">
        <v>286.5</v>
      </c>
    </row>
    <row r="13" spans="1:9" ht="36" customHeight="1" x14ac:dyDescent="0.2">
      <c r="A13" s="17" t="s">
        <v>37</v>
      </c>
      <c r="B13" s="18" t="s">
        <v>290</v>
      </c>
      <c r="C13" s="17" t="s">
        <v>32</v>
      </c>
      <c r="D13" s="17" t="s">
        <v>291</v>
      </c>
      <c r="E13" s="19" t="s">
        <v>12</v>
      </c>
      <c r="F13" s="18">
        <v>1</v>
      </c>
      <c r="G13" s="20">
        <v>284.68</v>
      </c>
      <c r="H13" s="20">
        <v>363.39</v>
      </c>
      <c r="I13" s="20">
        <v>363.39</v>
      </c>
    </row>
    <row r="14" spans="1:9" ht="24" customHeight="1" x14ac:dyDescent="0.2">
      <c r="A14" s="17" t="s">
        <v>40</v>
      </c>
      <c r="B14" s="18" t="s">
        <v>41</v>
      </c>
      <c r="C14" s="17" t="s">
        <v>32</v>
      </c>
      <c r="D14" s="17" t="s">
        <v>42</v>
      </c>
      <c r="E14" s="19" t="s">
        <v>43</v>
      </c>
      <c r="F14" s="18">
        <v>1</v>
      </c>
      <c r="G14" s="20">
        <v>277.16000000000003</v>
      </c>
      <c r="H14" s="20">
        <v>353.79</v>
      </c>
      <c r="I14" s="20">
        <v>353.79</v>
      </c>
    </row>
    <row r="15" spans="1:9" ht="24" customHeight="1" x14ac:dyDescent="0.2">
      <c r="A15" s="17" t="s">
        <v>44</v>
      </c>
      <c r="B15" s="18" t="s">
        <v>45</v>
      </c>
      <c r="C15" s="17" t="s">
        <v>46</v>
      </c>
      <c r="D15" s="17" t="s">
        <v>47</v>
      </c>
      <c r="E15" s="19" t="s">
        <v>48</v>
      </c>
      <c r="F15" s="18">
        <v>20</v>
      </c>
      <c r="G15" s="20">
        <v>130.94999999999999</v>
      </c>
      <c r="H15" s="20">
        <v>167.15</v>
      </c>
      <c r="I15" s="20">
        <v>3343</v>
      </c>
    </row>
    <row r="16" spans="1:9" ht="24" customHeight="1" x14ac:dyDescent="0.2">
      <c r="A16" s="17" t="s">
        <v>49</v>
      </c>
      <c r="B16" s="18" t="s">
        <v>50</v>
      </c>
      <c r="C16" s="17" t="s">
        <v>46</v>
      </c>
      <c r="D16" s="17" t="s">
        <v>51</v>
      </c>
      <c r="E16" s="19" t="s">
        <v>48</v>
      </c>
      <c r="F16" s="18">
        <v>60</v>
      </c>
      <c r="G16" s="20">
        <v>104.09</v>
      </c>
      <c r="H16" s="20">
        <v>132.87</v>
      </c>
      <c r="I16" s="20">
        <v>7972.2</v>
      </c>
    </row>
    <row r="17" spans="1:9" ht="24" customHeight="1" x14ac:dyDescent="0.2">
      <c r="A17" s="17" t="s">
        <v>52</v>
      </c>
      <c r="B17" s="18" t="s">
        <v>53</v>
      </c>
      <c r="C17" s="17" t="s">
        <v>32</v>
      </c>
      <c r="D17" s="17" t="s">
        <v>54</v>
      </c>
      <c r="E17" s="19" t="s">
        <v>48</v>
      </c>
      <c r="F17" s="18">
        <v>20</v>
      </c>
      <c r="G17" s="20">
        <v>187.09</v>
      </c>
      <c r="H17" s="20">
        <v>238.82</v>
      </c>
      <c r="I17" s="20">
        <v>4776.3999999999996</v>
      </c>
    </row>
    <row r="18" spans="1:9" ht="24" customHeight="1" x14ac:dyDescent="0.2">
      <c r="A18" s="17" t="s">
        <v>55</v>
      </c>
      <c r="B18" s="18" t="s">
        <v>56</v>
      </c>
      <c r="C18" s="17" t="s">
        <v>32</v>
      </c>
      <c r="D18" s="17" t="s">
        <v>57</v>
      </c>
      <c r="E18" s="19" t="s">
        <v>34</v>
      </c>
      <c r="F18" s="18">
        <v>1</v>
      </c>
      <c r="G18" s="20">
        <v>232.33</v>
      </c>
      <c r="H18" s="20">
        <v>296.56</v>
      </c>
      <c r="I18" s="20">
        <v>296.56</v>
      </c>
    </row>
    <row r="19" spans="1:9" ht="24" customHeight="1" x14ac:dyDescent="0.2">
      <c r="A19" s="17" t="s">
        <v>58</v>
      </c>
      <c r="B19" s="18" t="s">
        <v>59</v>
      </c>
      <c r="C19" s="17" t="s">
        <v>46</v>
      </c>
      <c r="D19" s="17" t="s">
        <v>60</v>
      </c>
      <c r="E19" s="19" t="s">
        <v>61</v>
      </c>
      <c r="F19" s="18">
        <v>12</v>
      </c>
      <c r="G19" s="20">
        <v>187.1</v>
      </c>
      <c r="H19" s="20">
        <v>238.83</v>
      </c>
      <c r="I19" s="20">
        <v>2865.96</v>
      </c>
    </row>
    <row r="20" spans="1:9" ht="24" customHeight="1" x14ac:dyDescent="0.2">
      <c r="A20" s="17" t="s">
        <v>62</v>
      </c>
      <c r="B20" s="18" t="s">
        <v>63</v>
      </c>
      <c r="C20" s="17" t="s">
        <v>32</v>
      </c>
      <c r="D20" s="17" t="s">
        <v>64</v>
      </c>
      <c r="E20" s="19" t="s">
        <v>34</v>
      </c>
      <c r="F20" s="18">
        <v>1</v>
      </c>
      <c r="G20" s="20">
        <v>101.44</v>
      </c>
      <c r="H20" s="20">
        <v>129.47999999999999</v>
      </c>
      <c r="I20" s="20">
        <v>129.47999999999999</v>
      </c>
    </row>
    <row r="21" spans="1:9" ht="24" customHeight="1" x14ac:dyDescent="0.2">
      <c r="A21" s="17" t="s">
        <v>65</v>
      </c>
      <c r="B21" s="18" t="s">
        <v>66</v>
      </c>
      <c r="C21" s="17" t="s">
        <v>46</v>
      </c>
      <c r="D21" s="17" t="s">
        <v>67</v>
      </c>
      <c r="E21" s="19" t="s">
        <v>68</v>
      </c>
      <c r="F21" s="18">
        <v>1</v>
      </c>
      <c r="G21" s="20">
        <v>469.8</v>
      </c>
      <c r="H21" s="20">
        <v>599.69000000000005</v>
      </c>
      <c r="I21" s="20">
        <v>599.69000000000005</v>
      </c>
    </row>
    <row r="22" spans="1:9" ht="36" customHeight="1" x14ac:dyDescent="0.2">
      <c r="A22" s="17" t="s">
        <v>69</v>
      </c>
      <c r="B22" s="18" t="s">
        <v>70</v>
      </c>
      <c r="C22" s="17" t="s">
        <v>46</v>
      </c>
      <c r="D22" s="17" t="s">
        <v>71</v>
      </c>
      <c r="E22" s="19" t="s">
        <v>68</v>
      </c>
      <c r="F22" s="18">
        <v>1</v>
      </c>
      <c r="G22" s="20">
        <v>46.52</v>
      </c>
      <c r="H22" s="20">
        <v>59.38</v>
      </c>
      <c r="I22" s="20">
        <v>59.38</v>
      </c>
    </row>
    <row r="23" spans="1:9" ht="24" customHeight="1" x14ac:dyDescent="0.2">
      <c r="A23" s="17" t="s">
        <v>72</v>
      </c>
      <c r="B23" s="18" t="s">
        <v>73</v>
      </c>
      <c r="C23" s="17" t="s">
        <v>32</v>
      </c>
      <c r="D23" s="17" t="s">
        <v>74</v>
      </c>
      <c r="E23" s="19" t="s">
        <v>48</v>
      </c>
      <c r="F23" s="18">
        <v>20</v>
      </c>
      <c r="G23" s="20">
        <v>5.68</v>
      </c>
      <c r="H23" s="20">
        <v>7.25</v>
      </c>
      <c r="I23" s="20">
        <v>145</v>
      </c>
    </row>
    <row r="24" spans="1:9" ht="24" customHeight="1" x14ac:dyDescent="0.2">
      <c r="A24" s="17" t="s">
        <v>75</v>
      </c>
      <c r="B24" s="18" t="s">
        <v>76</v>
      </c>
      <c r="C24" s="17" t="s">
        <v>32</v>
      </c>
      <c r="D24" s="17" t="s">
        <v>77</v>
      </c>
      <c r="E24" s="19" t="s">
        <v>34</v>
      </c>
      <c r="F24" s="18">
        <v>1</v>
      </c>
      <c r="G24" s="20">
        <v>139.18</v>
      </c>
      <c r="H24" s="20">
        <v>177.66</v>
      </c>
      <c r="I24" s="20">
        <v>177.66</v>
      </c>
    </row>
    <row r="25" spans="1:9" ht="24" customHeight="1" x14ac:dyDescent="0.2">
      <c r="A25" s="17" t="s">
        <v>78</v>
      </c>
      <c r="B25" s="18" t="s">
        <v>79</v>
      </c>
      <c r="C25" s="17" t="s">
        <v>32</v>
      </c>
      <c r="D25" s="17" t="s">
        <v>80</v>
      </c>
      <c r="E25" s="19" t="s">
        <v>34</v>
      </c>
      <c r="F25" s="18">
        <v>1</v>
      </c>
      <c r="G25" s="20">
        <v>94.39</v>
      </c>
      <c r="H25" s="20">
        <v>120.48</v>
      </c>
      <c r="I25" s="20">
        <v>120.48</v>
      </c>
    </row>
    <row r="26" spans="1:9" ht="24" customHeight="1" x14ac:dyDescent="0.2">
      <c r="A26" s="14" t="s">
        <v>81</v>
      </c>
      <c r="B26" s="14"/>
      <c r="C26" s="14"/>
      <c r="D26" s="14" t="s">
        <v>82</v>
      </c>
      <c r="E26" s="14"/>
      <c r="F26" s="15"/>
      <c r="G26" s="14"/>
      <c r="H26" s="14"/>
      <c r="I26" s="16">
        <v>119.4</v>
      </c>
    </row>
    <row r="27" spans="1:9" ht="30" customHeight="1" x14ac:dyDescent="0.2">
      <c r="A27" s="17" t="s">
        <v>83</v>
      </c>
      <c r="B27" s="18" t="s">
        <v>84</v>
      </c>
      <c r="C27" s="17" t="s">
        <v>32</v>
      </c>
      <c r="D27" s="17" t="s">
        <v>85</v>
      </c>
      <c r="E27" s="19" t="s">
        <v>86</v>
      </c>
      <c r="F27" s="18">
        <v>20</v>
      </c>
      <c r="G27" s="20">
        <v>4.68</v>
      </c>
      <c r="H27" s="20">
        <v>5.97</v>
      </c>
      <c r="I27" s="20">
        <v>119.4</v>
      </c>
    </row>
    <row r="28" spans="1:9" ht="36" customHeight="1" x14ac:dyDescent="0.2">
      <c r="A28" s="14" t="s">
        <v>87</v>
      </c>
      <c r="B28" s="14"/>
      <c r="C28" s="14"/>
      <c r="D28" s="14" t="s">
        <v>88</v>
      </c>
      <c r="E28" s="14"/>
      <c r="F28" s="15"/>
      <c r="G28" s="14"/>
      <c r="H28" s="14"/>
      <c r="I28" s="16">
        <v>22012.2</v>
      </c>
    </row>
    <row r="29" spans="1:9" ht="24" customHeight="1" x14ac:dyDescent="0.2">
      <c r="A29" s="17" t="s">
        <v>89</v>
      </c>
      <c r="B29" s="18" t="s">
        <v>90</v>
      </c>
      <c r="C29" s="17" t="s">
        <v>32</v>
      </c>
      <c r="D29" s="17" t="s">
        <v>91</v>
      </c>
      <c r="E29" s="19" t="s">
        <v>34</v>
      </c>
      <c r="F29" s="18">
        <v>1</v>
      </c>
      <c r="G29" s="20">
        <v>3613.87</v>
      </c>
      <c r="H29" s="20">
        <v>4613.1000000000004</v>
      </c>
      <c r="I29" s="20">
        <v>4613.1000000000004</v>
      </c>
    </row>
    <row r="30" spans="1:9" ht="36" customHeight="1" x14ac:dyDescent="0.2">
      <c r="A30" s="17" t="s">
        <v>92</v>
      </c>
      <c r="B30" s="18" t="s">
        <v>93</v>
      </c>
      <c r="C30" s="17" t="s">
        <v>32</v>
      </c>
      <c r="D30" s="17" t="s">
        <v>94</v>
      </c>
      <c r="E30" s="19" t="s">
        <v>12</v>
      </c>
      <c r="F30" s="18">
        <v>1</v>
      </c>
      <c r="G30" s="20">
        <v>12495.78</v>
      </c>
      <c r="H30" s="20">
        <v>15950.86</v>
      </c>
      <c r="I30" s="20">
        <v>15950.86</v>
      </c>
    </row>
    <row r="31" spans="1:9" ht="24" customHeight="1" x14ac:dyDescent="0.2">
      <c r="A31" s="17" t="s">
        <v>95</v>
      </c>
      <c r="B31" s="18" t="s">
        <v>96</v>
      </c>
      <c r="C31" s="17" t="s">
        <v>32</v>
      </c>
      <c r="D31" s="17" t="s">
        <v>97</v>
      </c>
      <c r="E31" s="19" t="s">
        <v>34</v>
      </c>
      <c r="F31" s="18">
        <v>1</v>
      </c>
      <c r="G31" s="20">
        <v>1134.54</v>
      </c>
      <c r="H31" s="20">
        <v>1448.24</v>
      </c>
      <c r="I31" s="20">
        <v>1448.24</v>
      </c>
    </row>
    <row r="32" spans="1:9" ht="24" customHeight="1" x14ac:dyDescent="0.2">
      <c r="A32" s="14" t="s">
        <v>98</v>
      </c>
      <c r="B32" s="14"/>
      <c r="C32" s="14"/>
      <c r="D32" s="14" t="s">
        <v>99</v>
      </c>
      <c r="E32" s="14"/>
      <c r="F32" s="15"/>
      <c r="G32" s="14"/>
      <c r="H32" s="14"/>
      <c r="I32" s="16">
        <v>13220.38</v>
      </c>
    </row>
    <row r="33" spans="1:13" ht="24" customHeight="1" x14ac:dyDescent="0.2">
      <c r="A33" s="17" t="s">
        <v>100</v>
      </c>
      <c r="B33" s="18" t="s">
        <v>101</v>
      </c>
      <c r="C33" s="17" t="s">
        <v>32</v>
      </c>
      <c r="D33" s="17" t="s">
        <v>102</v>
      </c>
      <c r="E33" s="19" t="s">
        <v>43</v>
      </c>
      <c r="F33" s="18">
        <v>1</v>
      </c>
      <c r="G33" s="20">
        <v>1796.02</v>
      </c>
      <c r="H33" s="20">
        <v>2292.61</v>
      </c>
      <c r="I33" s="20">
        <v>2292.61</v>
      </c>
    </row>
    <row r="34" spans="1:13" ht="24" customHeight="1" x14ac:dyDescent="0.2">
      <c r="A34" s="17" t="s">
        <v>103</v>
      </c>
      <c r="B34" s="18" t="s">
        <v>104</v>
      </c>
      <c r="C34" s="17" t="s">
        <v>32</v>
      </c>
      <c r="D34" s="17" t="s">
        <v>105</v>
      </c>
      <c r="E34" s="19" t="s">
        <v>34</v>
      </c>
      <c r="F34" s="18">
        <v>1</v>
      </c>
      <c r="G34" s="20">
        <v>2955.98</v>
      </c>
      <c r="H34" s="20">
        <v>3773.3</v>
      </c>
      <c r="I34" s="20">
        <v>3773.3</v>
      </c>
      <c r="J34" s="60"/>
      <c r="K34" s="60"/>
      <c r="L34" s="60"/>
    </row>
    <row r="35" spans="1:13" ht="24" customHeight="1" x14ac:dyDescent="0.2">
      <c r="A35" s="17" t="s">
        <v>106</v>
      </c>
      <c r="B35" s="18" t="s">
        <v>107</v>
      </c>
      <c r="C35" s="17" t="s">
        <v>32</v>
      </c>
      <c r="D35" s="17" t="s">
        <v>108</v>
      </c>
      <c r="E35" s="19" t="s">
        <v>109</v>
      </c>
      <c r="F35" s="18">
        <v>38.28</v>
      </c>
      <c r="G35" s="20">
        <v>28.18</v>
      </c>
      <c r="H35" s="20">
        <v>35.97</v>
      </c>
      <c r="I35" s="20">
        <v>1376.93</v>
      </c>
      <c r="J35" s="60"/>
      <c r="K35" s="60"/>
      <c r="L35" s="60"/>
    </row>
    <row r="36" spans="1:13" ht="24" customHeight="1" thickBot="1" x14ac:dyDescent="0.25">
      <c r="A36" s="17" t="s">
        <v>110</v>
      </c>
      <c r="B36" s="18" t="s">
        <v>111</v>
      </c>
      <c r="C36" s="17" t="s">
        <v>25</v>
      </c>
      <c r="D36" s="17" t="s">
        <v>112</v>
      </c>
      <c r="E36" s="19" t="s">
        <v>109</v>
      </c>
      <c r="F36" s="18">
        <v>38.06</v>
      </c>
      <c r="G36" s="20">
        <v>45.06</v>
      </c>
      <c r="H36" s="20">
        <v>57.51</v>
      </c>
      <c r="I36" s="20">
        <v>2188.83</v>
      </c>
      <c r="J36" s="60"/>
      <c r="K36" s="65"/>
      <c r="L36" s="60"/>
    </row>
    <row r="37" spans="1:13" ht="24" customHeight="1" thickBot="1" x14ac:dyDescent="0.25">
      <c r="A37" s="17" t="s">
        <v>113</v>
      </c>
      <c r="B37" s="18" t="s">
        <v>114</v>
      </c>
      <c r="C37" s="17" t="s">
        <v>32</v>
      </c>
      <c r="D37" s="17" t="s">
        <v>115</v>
      </c>
      <c r="E37" s="19" t="s">
        <v>48</v>
      </c>
      <c r="F37" s="18">
        <v>70</v>
      </c>
      <c r="G37" s="20">
        <v>8.16</v>
      </c>
      <c r="H37" s="20">
        <v>10.41</v>
      </c>
      <c r="I37" s="20">
        <v>728.7</v>
      </c>
      <c r="J37" s="60"/>
      <c r="K37" s="66"/>
      <c r="L37" s="60"/>
    </row>
    <row r="38" spans="1:13" ht="24" customHeight="1" thickBot="1" x14ac:dyDescent="0.25">
      <c r="A38" s="17" t="s">
        <v>116</v>
      </c>
      <c r="B38" s="18" t="s">
        <v>117</v>
      </c>
      <c r="C38" s="17" t="s">
        <v>32</v>
      </c>
      <c r="D38" s="17" t="s">
        <v>118</v>
      </c>
      <c r="E38" s="19" t="s">
        <v>48</v>
      </c>
      <c r="F38" s="18">
        <v>100</v>
      </c>
      <c r="G38" s="20">
        <v>14.5</v>
      </c>
      <c r="H38" s="20">
        <v>18.5</v>
      </c>
      <c r="I38" s="20">
        <v>1850</v>
      </c>
      <c r="J38" s="60"/>
      <c r="K38" s="66"/>
      <c r="L38" s="60"/>
    </row>
    <row r="39" spans="1:13" ht="24" customHeight="1" x14ac:dyDescent="0.2">
      <c r="A39" s="17" t="s">
        <v>119</v>
      </c>
      <c r="B39" s="18" t="s">
        <v>120</v>
      </c>
      <c r="C39" s="17" t="s">
        <v>32</v>
      </c>
      <c r="D39" s="17" t="s">
        <v>121</v>
      </c>
      <c r="E39" s="19" t="s">
        <v>34</v>
      </c>
      <c r="F39" s="18">
        <v>1</v>
      </c>
      <c r="G39" s="20">
        <v>791.24</v>
      </c>
      <c r="H39" s="20">
        <v>1010.01</v>
      </c>
      <c r="I39" s="20">
        <v>1010.01</v>
      </c>
    </row>
    <row r="40" spans="1:13" ht="36" customHeight="1" x14ac:dyDescent="0.2">
      <c r="A40" s="14" t="s">
        <v>122</v>
      </c>
      <c r="B40" s="14"/>
      <c r="C40" s="14"/>
      <c r="D40" s="14" t="s">
        <v>123</v>
      </c>
      <c r="E40" s="14"/>
      <c r="F40" s="15"/>
      <c r="G40" s="14"/>
      <c r="H40" s="14"/>
      <c r="I40" s="16">
        <v>4616.3599999999997</v>
      </c>
    </row>
    <row r="41" spans="1:13" ht="24" customHeight="1" x14ac:dyDescent="0.2">
      <c r="A41" s="17" t="s">
        <v>124</v>
      </c>
      <c r="B41" s="18" t="s">
        <v>125</v>
      </c>
      <c r="C41" s="17" t="s">
        <v>25</v>
      </c>
      <c r="D41" s="17" t="s">
        <v>126</v>
      </c>
      <c r="E41" s="19" t="s">
        <v>127</v>
      </c>
      <c r="F41" s="18">
        <v>40</v>
      </c>
      <c r="G41" s="20">
        <v>61.09</v>
      </c>
      <c r="H41" s="20">
        <v>77.98</v>
      </c>
      <c r="I41" s="20">
        <v>3119.2</v>
      </c>
    </row>
    <row r="42" spans="1:13" ht="24" customHeight="1" x14ac:dyDescent="0.2">
      <c r="A42" s="17" t="s">
        <v>128</v>
      </c>
      <c r="B42" s="18" t="s">
        <v>129</v>
      </c>
      <c r="C42" s="17" t="s">
        <v>25</v>
      </c>
      <c r="D42" s="17" t="s">
        <v>130</v>
      </c>
      <c r="E42" s="19" t="s">
        <v>131</v>
      </c>
      <c r="F42" s="18">
        <v>1</v>
      </c>
      <c r="G42" s="20">
        <v>94.93</v>
      </c>
      <c r="H42" s="20">
        <v>121.17</v>
      </c>
      <c r="I42" s="20">
        <v>121.17</v>
      </c>
    </row>
    <row r="43" spans="1:13" ht="24" customHeight="1" x14ac:dyDescent="0.2">
      <c r="A43" s="17" t="s">
        <v>132</v>
      </c>
      <c r="B43" s="18" t="s">
        <v>133</v>
      </c>
      <c r="C43" s="17" t="s">
        <v>32</v>
      </c>
      <c r="D43" s="17" t="s">
        <v>134</v>
      </c>
      <c r="E43" s="19" t="s">
        <v>34</v>
      </c>
      <c r="F43" s="18">
        <v>1</v>
      </c>
      <c r="G43" s="20">
        <v>86.56</v>
      </c>
      <c r="H43" s="20">
        <v>110.49</v>
      </c>
      <c r="I43" s="20">
        <v>110.49</v>
      </c>
    </row>
    <row r="44" spans="1:13" ht="24" customHeight="1" x14ac:dyDescent="0.2">
      <c r="A44" s="17" t="s">
        <v>132</v>
      </c>
      <c r="B44" s="18" t="s">
        <v>135</v>
      </c>
      <c r="C44" s="17" t="s">
        <v>25</v>
      </c>
      <c r="D44" s="17" t="s">
        <v>136</v>
      </c>
      <c r="E44" s="19" t="s">
        <v>27</v>
      </c>
      <c r="F44" s="18">
        <v>1.8</v>
      </c>
      <c r="G44" s="20">
        <v>468.15</v>
      </c>
      <c r="H44" s="20">
        <v>597.59</v>
      </c>
      <c r="I44" s="20">
        <v>1075.6600000000001</v>
      </c>
    </row>
    <row r="45" spans="1:13" ht="25.5" x14ac:dyDescent="0.2">
      <c r="A45" s="17" t="s">
        <v>137</v>
      </c>
      <c r="B45" s="18" t="s">
        <v>138</v>
      </c>
      <c r="C45" s="17" t="s">
        <v>25</v>
      </c>
      <c r="D45" s="17" t="s">
        <v>139</v>
      </c>
      <c r="E45" s="19" t="s">
        <v>27</v>
      </c>
      <c r="F45" s="18">
        <v>12</v>
      </c>
      <c r="G45" s="20">
        <v>12.4</v>
      </c>
      <c r="H45" s="20">
        <v>15.82</v>
      </c>
      <c r="I45" s="20">
        <v>189.84</v>
      </c>
    </row>
    <row r="46" spans="1:13" x14ac:dyDescent="0.2">
      <c r="A46" s="21"/>
      <c r="B46" s="21"/>
      <c r="C46" s="21"/>
      <c r="D46" s="21"/>
      <c r="E46" s="21"/>
      <c r="F46" s="21"/>
      <c r="G46" s="21"/>
      <c r="H46" s="21"/>
      <c r="I46" s="21"/>
    </row>
    <row r="47" spans="1:13" x14ac:dyDescent="0.2">
      <c r="A47" s="181"/>
      <c r="B47" s="181"/>
      <c r="C47" s="181"/>
      <c r="D47" s="22"/>
      <c r="E47" s="40"/>
      <c r="F47" s="182" t="s">
        <v>140</v>
      </c>
      <c r="G47" s="181"/>
      <c r="H47" s="39"/>
      <c r="I47" s="45">
        <v>50359.05</v>
      </c>
    </row>
    <row r="48" spans="1:13" x14ac:dyDescent="0.2">
      <c r="A48" s="181"/>
      <c r="B48" s="181"/>
      <c r="C48" s="181"/>
      <c r="D48" s="22"/>
      <c r="E48" s="40"/>
      <c r="F48" s="182" t="s">
        <v>141</v>
      </c>
      <c r="G48" s="181"/>
      <c r="H48" s="39"/>
      <c r="I48" s="45">
        <v>13921.15</v>
      </c>
      <c r="K48" s="44"/>
      <c r="L48" s="43"/>
      <c r="M48" s="43"/>
    </row>
    <row r="49" spans="1:9" x14ac:dyDescent="0.2">
      <c r="A49" s="181"/>
      <c r="B49" s="181"/>
      <c r="C49" s="181"/>
      <c r="D49" s="22"/>
      <c r="E49" s="40"/>
      <c r="F49" s="182" t="s">
        <v>308</v>
      </c>
      <c r="G49" s="181"/>
      <c r="H49" s="39"/>
      <c r="I49" s="45">
        <v>64280.2</v>
      </c>
    </row>
    <row r="50" spans="1:9" x14ac:dyDescent="0.2">
      <c r="A50" s="39" t="s">
        <v>143</v>
      </c>
      <c r="B50" s="39"/>
      <c r="C50" s="39"/>
      <c r="D50" s="39"/>
      <c r="E50" s="39"/>
      <c r="F50" s="182" t="s">
        <v>309</v>
      </c>
      <c r="G50" s="181"/>
      <c r="H50" s="39"/>
      <c r="I50" s="45">
        <f>I49*188</f>
        <v>12084677.6</v>
      </c>
    </row>
    <row r="51" spans="1:9" x14ac:dyDescent="0.2">
      <c r="A51" s="39"/>
      <c r="B51" s="39"/>
      <c r="C51" s="39"/>
      <c r="D51" s="39"/>
      <c r="E51" s="39"/>
      <c r="F51" s="39"/>
      <c r="G51" s="39"/>
      <c r="H51" s="39"/>
      <c r="I51" s="39"/>
    </row>
  </sheetData>
  <mergeCells count="12">
    <mergeCell ref="A49:C49"/>
    <mergeCell ref="F49:G49"/>
    <mergeCell ref="F50:G50"/>
    <mergeCell ref="E1:F1"/>
    <mergeCell ref="G1:H1"/>
    <mergeCell ref="E2:F2"/>
    <mergeCell ref="G2:H2"/>
    <mergeCell ref="A48:C48"/>
    <mergeCell ref="F48:G48"/>
    <mergeCell ref="A3:I3"/>
    <mergeCell ref="A47:C47"/>
    <mergeCell ref="F47:G47"/>
  </mergeCells>
  <pageMargins left="0.5" right="0.5" top="1" bottom="1" header="0.5" footer="0.5"/>
  <pageSetup paperSize="9" scale="81" fitToHeight="0" orientation="landscape" r:id="rId1"/>
  <headerFooter>
    <oddHeader>&amp;L &amp;CCompanhia de Desenvolvimento dos Vales do São Francisco e do Parnaíba
CNPJ: 00.399.857/0028-46 &amp;R</oddHeader>
    <oddFooter>&amp;L &amp;CRua Comissão do Vale CODEVASF 6ªSR - Piranga - Juazeiro / BA
 /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52DC3-5F8D-4756-A75D-DE96C13F397D}">
  <dimension ref="A1:P43"/>
  <sheetViews>
    <sheetView zoomScale="70" zoomScaleNormal="70" workbookViewId="0">
      <selection activeCell="L27" sqref="L27"/>
    </sheetView>
  </sheetViews>
  <sheetFormatPr defaultRowHeight="14.25" x14ac:dyDescent="0.2"/>
  <cols>
    <col min="1" max="2" width="4.375" bestFit="1" customWidth="1"/>
    <col min="3" max="3" width="41.625" customWidth="1"/>
    <col min="4" max="4" width="17.25" customWidth="1"/>
    <col min="5" max="8" width="15.25" style="70" bestFit="1" customWidth="1"/>
    <col min="9" max="11" width="15.625" style="70" bestFit="1" customWidth="1"/>
    <col min="12" max="14" width="15.25" style="70" bestFit="1" customWidth="1"/>
    <col min="15" max="15" width="15" style="70" bestFit="1" customWidth="1"/>
    <col min="16" max="16" width="18.375" style="70" bestFit="1" customWidth="1"/>
  </cols>
  <sheetData>
    <row r="1" spans="1:16" x14ac:dyDescent="0.2">
      <c r="A1" s="157"/>
      <c r="B1" s="186" t="s">
        <v>313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7"/>
    </row>
    <row r="2" spans="1:16" ht="14.25" customHeight="1" x14ac:dyDescent="0.2">
      <c r="A2" s="158"/>
      <c r="B2" s="6" t="s">
        <v>8</v>
      </c>
      <c r="C2" s="54" t="s">
        <v>11</v>
      </c>
      <c r="D2" s="6" t="s">
        <v>144</v>
      </c>
      <c r="E2" s="69">
        <v>1</v>
      </c>
      <c r="F2" s="69">
        <v>2</v>
      </c>
      <c r="G2" s="69">
        <v>3</v>
      </c>
      <c r="H2" s="69">
        <v>4</v>
      </c>
      <c r="I2" s="69">
        <v>5</v>
      </c>
      <c r="J2" s="69">
        <v>6</v>
      </c>
      <c r="K2" s="69">
        <v>7</v>
      </c>
      <c r="L2" s="69">
        <v>8</v>
      </c>
      <c r="M2" s="69">
        <v>9</v>
      </c>
      <c r="N2" s="69">
        <v>10</v>
      </c>
      <c r="O2" s="69">
        <v>11</v>
      </c>
      <c r="P2" s="105">
        <v>12</v>
      </c>
    </row>
    <row r="3" spans="1:16" x14ac:dyDescent="0.2">
      <c r="A3" s="188" t="s">
        <v>150</v>
      </c>
      <c r="B3" s="192">
        <v>1</v>
      </c>
      <c r="C3" s="190" t="str">
        <f>'Orçam. Sintet Poços Cristalinos'!D7</f>
        <v>SERVIÇOS PRELIMINARES</v>
      </c>
      <c r="D3" s="5">
        <v>1</v>
      </c>
      <c r="E3" s="100">
        <v>0.05</v>
      </c>
      <c r="F3" s="100">
        <v>0.05</v>
      </c>
      <c r="G3" s="100">
        <v>0.1</v>
      </c>
      <c r="H3" s="100">
        <v>0.1</v>
      </c>
      <c r="I3" s="100">
        <v>0.15</v>
      </c>
      <c r="J3" s="100">
        <v>0.15</v>
      </c>
      <c r="K3" s="100">
        <v>0.1</v>
      </c>
      <c r="L3" s="100">
        <v>0.1</v>
      </c>
      <c r="M3" s="100">
        <v>0.05</v>
      </c>
      <c r="N3" s="100">
        <v>0.05</v>
      </c>
      <c r="O3" s="100">
        <v>0.05</v>
      </c>
      <c r="P3" s="100">
        <v>0.05</v>
      </c>
    </row>
    <row r="4" spans="1:16" x14ac:dyDescent="0.2">
      <c r="A4" s="188"/>
      <c r="B4" s="194"/>
      <c r="C4" s="193"/>
      <c r="D4" s="4">
        <f>'Orçam. Sintet Poços Cristalinos'!I7*$C$20</f>
        <v>271097.88</v>
      </c>
      <c r="E4" s="101">
        <f>$D$4*E3</f>
        <v>13554.894</v>
      </c>
      <c r="F4" s="101">
        <f t="shared" ref="F4:P4" si="0">$D$4*F3</f>
        <v>13554.894</v>
      </c>
      <c r="G4" s="101">
        <f t="shared" si="0"/>
        <v>27109.788</v>
      </c>
      <c r="H4" s="101">
        <f t="shared" si="0"/>
        <v>27109.788</v>
      </c>
      <c r="I4" s="101">
        <f t="shared" si="0"/>
        <v>40664.682000000001</v>
      </c>
      <c r="J4" s="101">
        <f t="shared" si="0"/>
        <v>40664.682000000001</v>
      </c>
      <c r="K4" s="101">
        <f t="shared" si="0"/>
        <v>27109.788</v>
      </c>
      <c r="L4" s="101">
        <f t="shared" si="0"/>
        <v>27109.788</v>
      </c>
      <c r="M4" s="101">
        <f t="shared" si="0"/>
        <v>13554.894</v>
      </c>
      <c r="N4" s="101">
        <f t="shared" si="0"/>
        <v>13554.894</v>
      </c>
      <c r="O4" s="101">
        <f t="shared" si="0"/>
        <v>13554.894</v>
      </c>
      <c r="P4" s="101">
        <f t="shared" si="0"/>
        <v>13554.894</v>
      </c>
    </row>
    <row r="5" spans="1:16" x14ac:dyDescent="0.2">
      <c r="A5" s="188"/>
      <c r="B5" s="194">
        <v>2</v>
      </c>
      <c r="C5" s="193" t="str">
        <f>'Orçam. Sintet Poços Cristalinos'!D9</f>
        <v>PERFURAÇÃO DE POÇOS</v>
      </c>
      <c r="D5" s="3">
        <v>1</v>
      </c>
      <c r="E5" s="100">
        <v>0.05</v>
      </c>
      <c r="F5" s="100">
        <v>0.1</v>
      </c>
      <c r="G5" s="100">
        <v>0.1</v>
      </c>
      <c r="H5" s="100">
        <v>0.1</v>
      </c>
      <c r="I5" s="100">
        <v>0.1</v>
      </c>
      <c r="J5" s="100">
        <v>0.15</v>
      </c>
      <c r="K5" s="100">
        <v>0.15</v>
      </c>
      <c r="L5" s="100">
        <v>0.1</v>
      </c>
      <c r="M5" s="100">
        <v>0.1</v>
      </c>
      <c r="N5" s="100">
        <v>0.05</v>
      </c>
      <c r="O5" s="102"/>
      <c r="P5" s="102"/>
    </row>
    <row r="6" spans="1:16" x14ac:dyDescent="0.2">
      <c r="A6" s="188"/>
      <c r="B6" s="194"/>
      <c r="C6" s="193"/>
      <c r="D6" s="4">
        <f>'Orçam. Sintet Poços Cristalinos'!I9*C20</f>
        <v>4299531.8</v>
      </c>
      <c r="E6" s="101">
        <f>$D$6*E5</f>
        <v>214976.59</v>
      </c>
      <c r="F6" s="101">
        <f t="shared" ref="F6:N6" si="1">$D$6*F5</f>
        <v>429953.18</v>
      </c>
      <c r="G6" s="101">
        <f t="shared" si="1"/>
        <v>429953.18</v>
      </c>
      <c r="H6" s="101">
        <f t="shared" si="1"/>
        <v>429953.18</v>
      </c>
      <c r="I6" s="101">
        <f t="shared" si="1"/>
        <v>429953.18</v>
      </c>
      <c r="J6" s="101">
        <f t="shared" si="1"/>
        <v>644929.7699999999</v>
      </c>
      <c r="K6" s="101">
        <f t="shared" si="1"/>
        <v>644929.7699999999</v>
      </c>
      <c r="L6" s="101">
        <f t="shared" si="1"/>
        <v>429953.18</v>
      </c>
      <c r="M6" s="101">
        <f t="shared" si="1"/>
        <v>429953.18</v>
      </c>
      <c r="N6" s="101">
        <f t="shared" si="1"/>
        <v>214976.59</v>
      </c>
      <c r="O6" s="101"/>
      <c r="P6" s="101"/>
    </row>
    <row r="7" spans="1:16" x14ac:dyDescent="0.2">
      <c r="A7" s="188"/>
      <c r="B7" s="194">
        <v>3</v>
      </c>
      <c r="C7" s="193" t="str">
        <f>'Orçam. Sintet Poços Cristalinos'!D26</f>
        <v>TRANSPORTE/INSTALAÇÃO DOS POÇOS</v>
      </c>
      <c r="D7" s="3">
        <v>1</v>
      </c>
      <c r="E7" s="100">
        <v>0.05</v>
      </c>
      <c r="F7" s="100">
        <v>0.05</v>
      </c>
      <c r="G7" s="100">
        <v>0.05</v>
      </c>
      <c r="H7" s="100">
        <v>0.1</v>
      </c>
      <c r="I7" s="100">
        <v>0.1</v>
      </c>
      <c r="J7" s="100">
        <v>0.1</v>
      </c>
      <c r="K7" s="100">
        <v>0.1</v>
      </c>
      <c r="L7" s="100">
        <v>0.1</v>
      </c>
      <c r="M7" s="100">
        <v>0.1</v>
      </c>
      <c r="N7" s="100">
        <v>0.1</v>
      </c>
      <c r="O7" s="100">
        <v>0.1</v>
      </c>
      <c r="P7" s="100">
        <v>0.05</v>
      </c>
    </row>
    <row r="8" spans="1:16" x14ac:dyDescent="0.2">
      <c r="A8" s="188"/>
      <c r="B8" s="194"/>
      <c r="C8" s="193"/>
      <c r="D8" s="4">
        <f>'Orçam. Sintet Poços Cristalinos'!I26*C20</f>
        <v>22447.200000000001</v>
      </c>
      <c r="E8" s="101">
        <f>$D$8*E7</f>
        <v>1122.3600000000001</v>
      </c>
      <c r="F8" s="101">
        <f t="shared" ref="F8:P8" si="2">$D$8*F7</f>
        <v>1122.3600000000001</v>
      </c>
      <c r="G8" s="101">
        <f t="shared" si="2"/>
        <v>1122.3600000000001</v>
      </c>
      <c r="H8" s="101">
        <f t="shared" si="2"/>
        <v>2244.7200000000003</v>
      </c>
      <c r="I8" s="101">
        <f t="shared" si="2"/>
        <v>2244.7200000000003</v>
      </c>
      <c r="J8" s="101">
        <f t="shared" si="2"/>
        <v>2244.7200000000003</v>
      </c>
      <c r="K8" s="101">
        <f t="shared" si="2"/>
        <v>2244.7200000000003</v>
      </c>
      <c r="L8" s="101">
        <f t="shared" si="2"/>
        <v>2244.7200000000003</v>
      </c>
      <c r="M8" s="101">
        <f t="shared" si="2"/>
        <v>2244.7200000000003</v>
      </c>
      <c r="N8" s="101">
        <f t="shared" si="2"/>
        <v>2244.7200000000003</v>
      </c>
      <c r="O8" s="101">
        <f t="shared" si="2"/>
        <v>2244.7200000000003</v>
      </c>
      <c r="P8" s="101">
        <f t="shared" si="2"/>
        <v>1122.3600000000001</v>
      </c>
    </row>
    <row r="9" spans="1:16" x14ac:dyDescent="0.2">
      <c r="A9" s="188"/>
      <c r="B9" s="194">
        <v>4</v>
      </c>
      <c r="C9" s="193" t="str">
        <f>'Orçam. Sintet Poços Cristalinos'!D28</f>
        <v>INSTALAÇÃO DOS POÇOS COM BOMBA SUBMERSA</v>
      </c>
      <c r="D9" s="3">
        <v>1</v>
      </c>
      <c r="E9" s="100">
        <v>0.05</v>
      </c>
      <c r="F9" s="100">
        <v>0.1</v>
      </c>
      <c r="G9" s="100">
        <v>0.1</v>
      </c>
      <c r="H9" s="100">
        <v>0.1</v>
      </c>
      <c r="I9" s="100">
        <v>0.15</v>
      </c>
      <c r="J9" s="100">
        <v>0.15</v>
      </c>
      <c r="K9" s="100">
        <v>0.15</v>
      </c>
      <c r="L9" s="100">
        <v>0.1</v>
      </c>
      <c r="M9" s="100">
        <v>0.05</v>
      </c>
      <c r="N9" s="100">
        <v>0.05</v>
      </c>
      <c r="O9" s="100"/>
      <c r="P9" s="100"/>
    </row>
    <row r="10" spans="1:16" x14ac:dyDescent="0.2">
      <c r="A10" s="188"/>
      <c r="B10" s="194"/>
      <c r="C10" s="193"/>
      <c r="D10" s="4">
        <f>'Orçam. Sintet Poços Cristalinos'!I28*C20</f>
        <v>4138293.6</v>
      </c>
      <c r="E10" s="101">
        <f>$D$10*E9</f>
        <v>206914.68000000002</v>
      </c>
      <c r="F10" s="101">
        <f t="shared" ref="F10:P10" si="3">$D$10*F9</f>
        <v>413829.36000000004</v>
      </c>
      <c r="G10" s="101">
        <f t="shared" si="3"/>
        <v>413829.36000000004</v>
      </c>
      <c r="H10" s="101">
        <f t="shared" si="3"/>
        <v>413829.36000000004</v>
      </c>
      <c r="I10" s="101">
        <f t="shared" si="3"/>
        <v>620744.04</v>
      </c>
      <c r="J10" s="101">
        <f t="shared" si="3"/>
        <v>620744.04</v>
      </c>
      <c r="K10" s="101">
        <f t="shared" si="3"/>
        <v>620744.04</v>
      </c>
      <c r="L10" s="101">
        <f t="shared" si="3"/>
        <v>413829.36000000004</v>
      </c>
      <c r="M10" s="101">
        <f t="shared" si="3"/>
        <v>206914.68000000002</v>
      </c>
      <c r="N10" s="101">
        <f t="shared" si="3"/>
        <v>206914.68000000002</v>
      </c>
      <c r="O10" s="101">
        <f t="shared" si="3"/>
        <v>0</v>
      </c>
      <c r="P10" s="101">
        <f t="shared" si="3"/>
        <v>0</v>
      </c>
    </row>
    <row r="11" spans="1:16" x14ac:dyDescent="0.2">
      <c r="A11" s="188"/>
      <c r="B11" s="194">
        <v>5</v>
      </c>
      <c r="C11" s="193" t="str">
        <f>'Orçam. Sintet Poços Cristalinos'!D32</f>
        <v>SUBIDA PARA O RESERVATÓRIO/ ASSENTAMENTO DE TUBOS/BEBEDOURO</v>
      </c>
      <c r="D11" s="3">
        <v>1</v>
      </c>
      <c r="E11" s="100">
        <v>0.05</v>
      </c>
      <c r="F11" s="100">
        <v>0.05</v>
      </c>
      <c r="G11" s="100">
        <v>0.1</v>
      </c>
      <c r="H11" s="100">
        <v>0.1</v>
      </c>
      <c r="I11" s="100">
        <v>0.15</v>
      </c>
      <c r="J11" s="100">
        <v>0.15</v>
      </c>
      <c r="K11" s="100">
        <v>0.1</v>
      </c>
      <c r="L11" s="100">
        <v>0.1</v>
      </c>
      <c r="M11" s="100">
        <v>0.05</v>
      </c>
      <c r="N11" s="100">
        <v>0.05</v>
      </c>
      <c r="O11" s="100">
        <v>0.05</v>
      </c>
      <c r="P11" s="100">
        <v>0.05</v>
      </c>
    </row>
    <row r="12" spans="1:16" x14ac:dyDescent="0.2">
      <c r="A12" s="188"/>
      <c r="B12" s="194"/>
      <c r="C12" s="193"/>
      <c r="D12" s="4">
        <f>'Orçam. Sintet Poços Cristalinos'!I32*C20</f>
        <v>2485431.44</v>
      </c>
      <c r="E12" s="101">
        <f>$D$12*E11</f>
        <v>124271.572</v>
      </c>
      <c r="F12" s="101">
        <f t="shared" ref="F12:P12" si="4">$D$12*F11</f>
        <v>124271.572</v>
      </c>
      <c r="G12" s="101">
        <f t="shared" si="4"/>
        <v>248543.144</v>
      </c>
      <c r="H12" s="101">
        <f t="shared" si="4"/>
        <v>248543.144</v>
      </c>
      <c r="I12" s="101">
        <f t="shared" si="4"/>
        <v>372814.71599999996</v>
      </c>
      <c r="J12" s="101">
        <f t="shared" si="4"/>
        <v>372814.71599999996</v>
      </c>
      <c r="K12" s="101">
        <f t="shared" si="4"/>
        <v>248543.144</v>
      </c>
      <c r="L12" s="101">
        <f t="shared" si="4"/>
        <v>248543.144</v>
      </c>
      <c r="M12" s="101">
        <f t="shared" si="4"/>
        <v>124271.572</v>
      </c>
      <c r="N12" s="101">
        <f t="shared" si="4"/>
        <v>124271.572</v>
      </c>
      <c r="O12" s="101">
        <f t="shared" si="4"/>
        <v>124271.572</v>
      </c>
      <c r="P12" s="101">
        <f t="shared" si="4"/>
        <v>124271.572</v>
      </c>
    </row>
    <row r="13" spans="1:16" x14ac:dyDescent="0.2">
      <c r="A13" s="188"/>
      <c r="B13" s="194">
        <v>6</v>
      </c>
      <c r="C13" s="193" t="str">
        <f>'Orçam. Sintet Poços Cristalinos'!D40</f>
        <v>URBANIZAÇÃO DA ÁREA</v>
      </c>
      <c r="D13" s="3">
        <v>1</v>
      </c>
      <c r="E13" s="100">
        <v>0.05</v>
      </c>
      <c r="F13" s="100">
        <v>0.05</v>
      </c>
      <c r="G13" s="100">
        <v>0.1</v>
      </c>
      <c r="H13" s="100">
        <v>0.1</v>
      </c>
      <c r="I13" s="100">
        <v>0.15</v>
      </c>
      <c r="J13" s="100">
        <v>0.15</v>
      </c>
      <c r="K13" s="100">
        <v>0.1</v>
      </c>
      <c r="L13" s="100">
        <v>0.1</v>
      </c>
      <c r="M13" s="100">
        <v>0.05</v>
      </c>
      <c r="N13" s="100">
        <v>0.05</v>
      </c>
      <c r="O13" s="100">
        <v>0.05</v>
      </c>
      <c r="P13" s="100">
        <v>0.05</v>
      </c>
    </row>
    <row r="14" spans="1:16" x14ac:dyDescent="0.2">
      <c r="A14" s="188"/>
      <c r="B14" s="194"/>
      <c r="C14" s="193"/>
      <c r="D14" s="4">
        <f>'Orçam. Sintet Poços Cristalinos'!I40*C20</f>
        <v>867875.67999999993</v>
      </c>
      <c r="E14" s="101">
        <f>$D$14*E13</f>
        <v>43393.784</v>
      </c>
      <c r="F14" s="101">
        <f t="shared" ref="F14:P14" si="5">$D$14*F13</f>
        <v>43393.784</v>
      </c>
      <c r="G14" s="101">
        <f t="shared" si="5"/>
        <v>86787.567999999999</v>
      </c>
      <c r="H14" s="101">
        <f t="shared" si="5"/>
        <v>86787.567999999999</v>
      </c>
      <c r="I14" s="101">
        <f t="shared" si="5"/>
        <v>130181.35199999998</v>
      </c>
      <c r="J14" s="101">
        <f t="shared" si="5"/>
        <v>130181.35199999998</v>
      </c>
      <c r="K14" s="101">
        <f t="shared" si="5"/>
        <v>86787.567999999999</v>
      </c>
      <c r="L14" s="101">
        <f t="shared" si="5"/>
        <v>86787.567999999999</v>
      </c>
      <c r="M14" s="101">
        <f t="shared" si="5"/>
        <v>43393.784</v>
      </c>
      <c r="N14" s="101">
        <f t="shared" si="5"/>
        <v>43393.784</v>
      </c>
      <c r="O14" s="101">
        <f t="shared" si="5"/>
        <v>43393.784</v>
      </c>
      <c r="P14" s="101">
        <f t="shared" si="5"/>
        <v>43393.784</v>
      </c>
    </row>
    <row r="15" spans="1:16" x14ac:dyDescent="0.2">
      <c r="A15" s="188"/>
      <c r="B15" s="191"/>
      <c r="C15" s="189"/>
      <c r="D15" s="3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109"/>
    </row>
    <row r="16" spans="1:16" x14ac:dyDescent="0.2">
      <c r="A16" s="188"/>
      <c r="B16" s="192"/>
      <c r="C16" s="190"/>
      <c r="D16" s="4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173"/>
    </row>
    <row r="17" spans="1:16" x14ac:dyDescent="0.2">
      <c r="A17" s="188"/>
      <c r="B17" s="3"/>
      <c r="C17" s="23" t="s">
        <v>149</v>
      </c>
      <c r="D17" s="4">
        <f>SUM(D4,D6,D8,D10,D12,D14,D16)</f>
        <v>12084677.6</v>
      </c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2"/>
    </row>
    <row r="18" spans="1:16" ht="21.75" customHeight="1" x14ac:dyDescent="0.2">
      <c r="A18" s="161"/>
      <c r="B18" s="142"/>
      <c r="C18" s="142"/>
      <c r="D18" s="9" t="s">
        <v>145</v>
      </c>
      <c r="E18" s="71">
        <f t="shared" ref="E18:P18" si="6">E19/$D$17</f>
        <v>0.05</v>
      </c>
      <c r="F18" s="72">
        <f t="shared" si="6"/>
        <v>8.4911255721046297E-2</v>
      </c>
      <c r="G18" s="72">
        <f t="shared" si="6"/>
        <v>9.9907125366753696E-2</v>
      </c>
      <c r="H18" s="72">
        <f t="shared" si="6"/>
        <v>0.1</v>
      </c>
      <c r="I18" s="72">
        <f t="shared" si="6"/>
        <v>0.13211793833871083</v>
      </c>
      <c r="J18" s="72">
        <f t="shared" si="6"/>
        <v>0.14990712536675366</v>
      </c>
      <c r="K18" s="72">
        <f t="shared" si="6"/>
        <v>0.13491125572104631</v>
      </c>
      <c r="L18" s="72">
        <f t="shared" si="6"/>
        <v>0.1</v>
      </c>
      <c r="M18" s="72">
        <f t="shared" si="6"/>
        <v>6.788206166128917E-2</v>
      </c>
      <c r="N18" s="72">
        <f t="shared" si="6"/>
        <v>5.0092874633246319E-2</v>
      </c>
      <c r="O18" s="72">
        <f t="shared" si="6"/>
        <v>1.5181618912200023E-2</v>
      </c>
      <c r="P18" s="174">
        <f t="shared" si="6"/>
        <v>1.5088744278953705E-2</v>
      </c>
    </row>
    <row r="19" spans="1:16" x14ac:dyDescent="0.2">
      <c r="A19" s="161"/>
      <c r="B19" s="142"/>
      <c r="C19" s="59" t="s">
        <v>307</v>
      </c>
      <c r="D19" s="56" t="s">
        <v>146</v>
      </c>
      <c r="E19" s="73">
        <f t="shared" ref="E19:P19" si="7">SUM(E4,E6,E8,E10,E12,E14,E16)</f>
        <v>604233.88</v>
      </c>
      <c r="F19" s="74">
        <f t="shared" si="7"/>
        <v>1026125.15</v>
      </c>
      <c r="G19" s="74">
        <f t="shared" si="7"/>
        <v>1207345.4000000001</v>
      </c>
      <c r="H19" s="74">
        <f t="shared" si="7"/>
        <v>1208467.76</v>
      </c>
      <c r="I19" s="74">
        <f t="shared" si="7"/>
        <v>1596602.69</v>
      </c>
      <c r="J19" s="74">
        <f t="shared" si="7"/>
        <v>1811579.2799999998</v>
      </c>
      <c r="K19" s="74">
        <f t="shared" si="7"/>
        <v>1630359.03</v>
      </c>
      <c r="L19" s="74">
        <f t="shared" si="7"/>
        <v>1208467.76</v>
      </c>
      <c r="M19" s="74">
        <f t="shared" si="7"/>
        <v>820332.83000000007</v>
      </c>
      <c r="N19" s="74">
        <f t="shared" si="7"/>
        <v>605356.24</v>
      </c>
      <c r="O19" s="74">
        <f t="shared" si="7"/>
        <v>183464.96999999997</v>
      </c>
      <c r="P19" s="175">
        <f t="shared" si="7"/>
        <v>182342.61</v>
      </c>
    </row>
    <row r="20" spans="1:16" x14ac:dyDescent="0.2">
      <c r="A20" s="161"/>
      <c r="B20" s="142"/>
      <c r="C20" s="58">
        <v>188</v>
      </c>
      <c r="D20" s="57" t="s">
        <v>147</v>
      </c>
      <c r="E20" s="75">
        <f t="shared" ref="E20:P20" si="8">E21/$D$17</f>
        <v>0.05</v>
      </c>
      <c r="F20" s="76">
        <f t="shared" si="8"/>
        <v>0.13491125572104631</v>
      </c>
      <c r="G20" s="76">
        <f t="shared" si="8"/>
        <v>0.23481838108780001</v>
      </c>
      <c r="H20" s="76">
        <f t="shared" si="8"/>
        <v>0.33481838108780004</v>
      </c>
      <c r="I20" s="76">
        <f t="shared" si="8"/>
        <v>0.46693631942651087</v>
      </c>
      <c r="J20" s="76">
        <f t="shared" si="8"/>
        <v>0.61684344479326447</v>
      </c>
      <c r="K20" s="76">
        <f t="shared" si="8"/>
        <v>0.75175470051431081</v>
      </c>
      <c r="L20" s="76">
        <f t="shared" si="8"/>
        <v>0.85175470051431079</v>
      </c>
      <c r="M20" s="76">
        <f t="shared" si="8"/>
        <v>0.91963676217559998</v>
      </c>
      <c r="N20" s="76">
        <f t="shared" si="8"/>
        <v>0.96972963680884627</v>
      </c>
      <c r="O20" s="76">
        <f t="shared" si="8"/>
        <v>0.98491125572104632</v>
      </c>
      <c r="P20" s="176">
        <f t="shared" si="8"/>
        <v>1</v>
      </c>
    </row>
    <row r="21" spans="1:16" ht="15" thickBot="1" x14ac:dyDescent="0.25">
      <c r="A21" s="165"/>
      <c r="B21" s="144"/>
      <c r="C21" s="144"/>
      <c r="D21" s="177" t="s">
        <v>148</v>
      </c>
      <c r="E21" s="178">
        <f>E19</f>
        <v>604233.88</v>
      </c>
      <c r="F21" s="179">
        <f>E21+F19</f>
        <v>1630359.03</v>
      </c>
      <c r="G21" s="179">
        <f t="shared" ref="G21:P21" si="9">F21+G19</f>
        <v>2837704.43</v>
      </c>
      <c r="H21" s="179">
        <f t="shared" si="9"/>
        <v>4046172.1900000004</v>
      </c>
      <c r="I21" s="179">
        <f t="shared" si="9"/>
        <v>5642774.8800000008</v>
      </c>
      <c r="J21" s="179">
        <f t="shared" si="9"/>
        <v>7454354.1600000001</v>
      </c>
      <c r="K21" s="179">
        <f t="shared" si="9"/>
        <v>9084713.1899999995</v>
      </c>
      <c r="L21" s="179">
        <f t="shared" si="9"/>
        <v>10293180.949999999</v>
      </c>
      <c r="M21" s="179">
        <f t="shared" si="9"/>
        <v>11113513.779999999</v>
      </c>
      <c r="N21" s="179">
        <f t="shared" si="9"/>
        <v>11718870.02</v>
      </c>
      <c r="O21" s="179">
        <f t="shared" si="9"/>
        <v>11902334.99</v>
      </c>
      <c r="P21" s="180">
        <f t="shared" si="9"/>
        <v>12084677.6</v>
      </c>
    </row>
    <row r="43" spans="7:7" x14ac:dyDescent="0.2">
      <c r="G43" s="70">
        <f ca="1">F43:G45</f>
        <v>0</v>
      </c>
    </row>
  </sheetData>
  <mergeCells count="16">
    <mergeCell ref="B1:P1"/>
    <mergeCell ref="A3:A17"/>
    <mergeCell ref="C15:C16"/>
    <mergeCell ref="B15:B16"/>
    <mergeCell ref="C13:C14"/>
    <mergeCell ref="C11:C12"/>
    <mergeCell ref="C9:C10"/>
    <mergeCell ref="C7:C8"/>
    <mergeCell ref="C5:C6"/>
    <mergeCell ref="C3:C4"/>
    <mergeCell ref="B13:B14"/>
    <mergeCell ref="B9:B10"/>
    <mergeCell ref="B11:B12"/>
    <mergeCell ref="B7:B8"/>
    <mergeCell ref="B5:B6"/>
    <mergeCell ref="B3:B4"/>
  </mergeCells>
  <phoneticPr fontId="8" type="noConversion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228B-A33E-42E6-BB73-8CC9FAB5718E}">
  <dimension ref="A1:K59"/>
  <sheetViews>
    <sheetView view="pageBreakPreview" zoomScale="60" zoomScaleNormal="100" workbookViewId="0">
      <selection activeCell="I59" sqref="A1:I59"/>
    </sheetView>
  </sheetViews>
  <sheetFormatPr defaultRowHeight="14.25" x14ac:dyDescent="0.2"/>
  <cols>
    <col min="1" max="1" width="5.875" bestFit="1" customWidth="1"/>
    <col min="4" max="4" width="36.375" customWidth="1"/>
    <col min="6" max="6" width="7.625" bestFit="1" customWidth="1"/>
    <col min="9" max="9" width="16" bestFit="1" customWidth="1"/>
  </cols>
  <sheetData>
    <row r="1" spans="1:9" ht="13.9" customHeight="1" x14ac:dyDescent="0.2">
      <c r="A1" s="124"/>
      <c r="B1" s="125"/>
      <c r="C1" s="125"/>
      <c r="D1" s="125" t="s">
        <v>0</v>
      </c>
      <c r="E1" s="199" t="s">
        <v>1</v>
      </c>
      <c r="F1" s="199"/>
      <c r="G1" s="199" t="s">
        <v>2</v>
      </c>
      <c r="H1" s="199"/>
      <c r="I1" s="126" t="s">
        <v>3</v>
      </c>
    </row>
    <row r="2" spans="1:9" ht="87.6" customHeight="1" x14ac:dyDescent="0.2">
      <c r="A2" s="127"/>
      <c r="B2" s="128"/>
      <c r="C2" s="128"/>
      <c r="D2" s="128" t="s">
        <v>292</v>
      </c>
      <c r="E2" s="200" t="s">
        <v>4</v>
      </c>
      <c r="F2" s="200"/>
      <c r="G2" s="200" t="s">
        <v>5</v>
      </c>
      <c r="H2" s="200"/>
      <c r="I2" s="129" t="s">
        <v>6</v>
      </c>
    </row>
    <row r="3" spans="1:9" s="1" customFormat="1" ht="15" customHeight="1" x14ac:dyDescent="0.25">
      <c r="A3" s="201" t="s">
        <v>7</v>
      </c>
      <c r="B3" s="202"/>
      <c r="C3" s="202"/>
      <c r="D3" s="202"/>
      <c r="E3" s="202"/>
      <c r="F3" s="202"/>
      <c r="G3" s="202"/>
      <c r="H3" s="202"/>
      <c r="I3" s="203"/>
    </row>
    <row r="4" spans="1:9" ht="15" customHeight="1" x14ac:dyDescent="0.2">
      <c r="A4" s="130" t="s">
        <v>8</v>
      </c>
      <c r="B4" s="12" t="s">
        <v>9</v>
      </c>
      <c r="C4" s="11" t="s">
        <v>10</v>
      </c>
      <c r="D4" s="11" t="s">
        <v>11</v>
      </c>
      <c r="E4" s="13" t="s">
        <v>12</v>
      </c>
      <c r="F4" s="12" t="s">
        <v>13</v>
      </c>
      <c r="G4" s="12" t="s">
        <v>14</v>
      </c>
      <c r="H4" s="12" t="s">
        <v>15</v>
      </c>
      <c r="I4" s="131" t="s">
        <v>16</v>
      </c>
    </row>
    <row r="5" spans="1:9" x14ac:dyDescent="0.2">
      <c r="A5" s="132" t="s">
        <v>17</v>
      </c>
      <c r="B5" s="14"/>
      <c r="C5" s="14"/>
      <c r="D5" s="14" t="s">
        <v>18</v>
      </c>
      <c r="E5" s="14"/>
      <c r="F5" s="15"/>
      <c r="G5" s="14"/>
      <c r="H5" s="14"/>
      <c r="I5" s="133">
        <v>0</v>
      </c>
    </row>
    <row r="6" spans="1:9" ht="38.25" x14ac:dyDescent="0.2">
      <c r="A6" s="132" t="s">
        <v>151</v>
      </c>
      <c r="B6" s="14"/>
      <c r="C6" s="14"/>
      <c r="D6" s="14" t="s">
        <v>152</v>
      </c>
      <c r="E6" s="14"/>
      <c r="F6" s="15"/>
      <c r="G6" s="14"/>
      <c r="H6" s="14"/>
      <c r="I6" s="133">
        <v>222673.74</v>
      </c>
    </row>
    <row r="7" spans="1:9" x14ac:dyDescent="0.2">
      <c r="A7" s="132" t="s">
        <v>153</v>
      </c>
      <c r="B7" s="14"/>
      <c r="C7" s="14"/>
      <c r="D7" s="14" t="s">
        <v>22</v>
      </c>
      <c r="E7" s="14"/>
      <c r="F7" s="15"/>
      <c r="G7" s="14"/>
      <c r="H7" s="14"/>
      <c r="I7" s="133">
        <v>1442.01</v>
      </c>
    </row>
    <row r="8" spans="1:9" ht="25.5" x14ac:dyDescent="0.2">
      <c r="A8" s="134" t="s">
        <v>154</v>
      </c>
      <c r="B8" s="18" t="s">
        <v>24</v>
      </c>
      <c r="C8" s="17" t="s">
        <v>25</v>
      </c>
      <c r="D8" s="17" t="s">
        <v>26</v>
      </c>
      <c r="E8" s="19" t="s">
        <v>27</v>
      </c>
      <c r="F8" s="18">
        <v>3</v>
      </c>
      <c r="G8" s="20">
        <v>376.56</v>
      </c>
      <c r="H8" s="20">
        <v>480.67</v>
      </c>
      <c r="I8" s="135">
        <v>1442.01</v>
      </c>
    </row>
    <row r="9" spans="1:9" x14ac:dyDescent="0.2">
      <c r="A9" s="132" t="s">
        <v>155</v>
      </c>
      <c r="B9" s="14"/>
      <c r="C9" s="14"/>
      <c r="D9" s="14" t="s">
        <v>29</v>
      </c>
      <c r="E9" s="14"/>
      <c r="F9" s="15"/>
      <c r="G9" s="14"/>
      <c r="H9" s="14"/>
      <c r="I9" s="133">
        <v>142036.49</v>
      </c>
    </row>
    <row r="10" spans="1:9" ht="38.25" x14ac:dyDescent="0.2">
      <c r="A10" s="134" t="s">
        <v>156</v>
      </c>
      <c r="B10" s="18" t="s">
        <v>31</v>
      </c>
      <c r="C10" s="17" t="s">
        <v>32</v>
      </c>
      <c r="D10" s="17" t="s">
        <v>33</v>
      </c>
      <c r="E10" s="19" t="s">
        <v>34</v>
      </c>
      <c r="F10" s="18">
        <v>1.3</v>
      </c>
      <c r="G10" s="20">
        <v>269.56</v>
      </c>
      <c r="H10" s="20">
        <v>344.09</v>
      </c>
      <c r="I10" s="135">
        <v>447.31</v>
      </c>
    </row>
    <row r="11" spans="1:9" ht="25.5" x14ac:dyDescent="0.2">
      <c r="A11" s="134" t="s">
        <v>157</v>
      </c>
      <c r="B11" s="18" t="s">
        <v>36</v>
      </c>
      <c r="C11" s="17" t="s">
        <v>32</v>
      </c>
      <c r="D11" s="17" t="s">
        <v>289</v>
      </c>
      <c r="E11" s="19" t="s">
        <v>34</v>
      </c>
      <c r="F11" s="18">
        <v>1</v>
      </c>
      <c r="G11" s="20">
        <v>730.95</v>
      </c>
      <c r="H11" s="20">
        <v>933.05</v>
      </c>
      <c r="I11" s="135">
        <v>933.05</v>
      </c>
    </row>
    <row r="12" spans="1:9" x14ac:dyDescent="0.2">
      <c r="A12" s="134" t="s">
        <v>158</v>
      </c>
      <c r="B12" s="18" t="s">
        <v>38</v>
      </c>
      <c r="C12" s="17" t="s">
        <v>25</v>
      </c>
      <c r="D12" s="17" t="s">
        <v>39</v>
      </c>
      <c r="E12" s="19" t="s">
        <v>27</v>
      </c>
      <c r="F12" s="18">
        <v>150</v>
      </c>
      <c r="G12" s="20">
        <v>1.5</v>
      </c>
      <c r="H12" s="20">
        <v>1.91</v>
      </c>
      <c r="I12" s="135">
        <v>286.5</v>
      </c>
    </row>
    <row r="13" spans="1:9" x14ac:dyDescent="0.2">
      <c r="A13" s="134" t="s">
        <v>158</v>
      </c>
      <c r="B13" s="18" t="s">
        <v>290</v>
      </c>
      <c r="C13" s="17" t="s">
        <v>32</v>
      </c>
      <c r="D13" s="17" t="s">
        <v>291</v>
      </c>
      <c r="E13" s="19" t="s">
        <v>12</v>
      </c>
      <c r="F13" s="18">
        <v>1</v>
      </c>
      <c r="G13" s="20">
        <v>284.68</v>
      </c>
      <c r="H13" s="20">
        <v>363.39</v>
      </c>
      <c r="I13" s="135">
        <v>363.39</v>
      </c>
    </row>
    <row r="14" spans="1:9" ht="38.25" x14ac:dyDescent="0.2">
      <c r="A14" s="134" t="s">
        <v>159</v>
      </c>
      <c r="B14" s="18" t="s">
        <v>160</v>
      </c>
      <c r="C14" s="17" t="s">
        <v>32</v>
      </c>
      <c r="D14" s="17" t="s">
        <v>161</v>
      </c>
      <c r="E14" s="19" t="s">
        <v>43</v>
      </c>
      <c r="F14" s="18">
        <v>1</v>
      </c>
      <c r="G14" s="20">
        <v>459.44</v>
      </c>
      <c r="H14" s="20">
        <v>586.47</v>
      </c>
      <c r="I14" s="135">
        <v>586.47</v>
      </c>
    </row>
    <row r="15" spans="1:9" ht="25.5" x14ac:dyDescent="0.2">
      <c r="A15" s="134" t="s">
        <v>162</v>
      </c>
      <c r="B15" s="18" t="s">
        <v>163</v>
      </c>
      <c r="C15" s="17" t="s">
        <v>46</v>
      </c>
      <c r="D15" s="17" t="s">
        <v>164</v>
      </c>
      <c r="E15" s="19" t="s">
        <v>48</v>
      </c>
      <c r="F15" s="18">
        <v>12</v>
      </c>
      <c r="G15" s="20">
        <v>239.06</v>
      </c>
      <c r="H15" s="20">
        <v>305.16000000000003</v>
      </c>
      <c r="I15" s="135">
        <v>3661.92</v>
      </c>
    </row>
    <row r="16" spans="1:9" ht="25.5" x14ac:dyDescent="0.2">
      <c r="A16" s="134" t="s">
        <v>165</v>
      </c>
      <c r="B16" s="18" t="s">
        <v>166</v>
      </c>
      <c r="C16" s="17" t="s">
        <v>46</v>
      </c>
      <c r="D16" s="17" t="s">
        <v>167</v>
      </c>
      <c r="E16" s="19" t="s">
        <v>48</v>
      </c>
      <c r="F16" s="18">
        <v>168</v>
      </c>
      <c r="G16" s="20">
        <v>226.54</v>
      </c>
      <c r="H16" s="20">
        <v>289.17</v>
      </c>
      <c r="I16" s="135">
        <v>48580.56</v>
      </c>
    </row>
    <row r="17" spans="1:9" ht="38.25" x14ac:dyDescent="0.2">
      <c r="A17" s="134" t="s">
        <v>168</v>
      </c>
      <c r="B17" s="18" t="s">
        <v>169</v>
      </c>
      <c r="C17" s="17" t="s">
        <v>32</v>
      </c>
      <c r="D17" s="17" t="s">
        <v>170</v>
      </c>
      <c r="E17" s="19" t="s">
        <v>127</v>
      </c>
      <c r="F17" s="18">
        <v>12</v>
      </c>
      <c r="G17" s="20">
        <v>881.67</v>
      </c>
      <c r="H17" s="20">
        <v>1125.45</v>
      </c>
      <c r="I17" s="135">
        <v>13505.4</v>
      </c>
    </row>
    <row r="18" spans="1:9" ht="25.5" x14ac:dyDescent="0.2">
      <c r="A18" s="134" t="s">
        <v>171</v>
      </c>
      <c r="B18" s="18" t="s">
        <v>172</v>
      </c>
      <c r="C18" s="17" t="s">
        <v>32</v>
      </c>
      <c r="D18" s="17" t="s">
        <v>173</v>
      </c>
      <c r="E18" s="19" t="s">
        <v>34</v>
      </c>
      <c r="F18" s="18">
        <v>1</v>
      </c>
      <c r="G18" s="20">
        <v>100.31</v>
      </c>
      <c r="H18" s="20">
        <v>128.04</v>
      </c>
      <c r="I18" s="135">
        <v>128.04</v>
      </c>
    </row>
    <row r="19" spans="1:9" ht="25.5" x14ac:dyDescent="0.2">
      <c r="A19" s="134" t="s">
        <v>174</v>
      </c>
      <c r="B19" s="18" t="s">
        <v>175</v>
      </c>
      <c r="C19" s="17" t="s">
        <v>32</v>
      </c>
      <c r="D19" s="17" t="s">
        <v>176</v>
      </c>
      <c r="E19" s="19" t="s">
        <v>34</v>
      </c>
      <c r="F19" s="18">
        <v>1</v>
      </c>
      <c r="G19" s="20">
        <v>94.39</v>
      </c>
      <c r="H19" s="20">
        <v>120.48</v>
      </c>
      <c r="I19" s="135">
        <v>120.48</v>
      </c>
    </row>
    <row r="20" spans="1:9" ht="25.5" x14ac:dyDescent="0.2">
      <c r="A20" s="134" t="s">
        <v>177</v>
      </c>
      <c r="B20" s="18" t="s">
        <v>178</v>
      </c>
      <c r="C20" s="17" t="s">
        <v>32</v>
      </c>
      <c r="D20" s="17" t="s">
        <v>179</v>
      </c>
      <c r="E20" s="19" t="s">
        <v>48</v>
      </c>
      <c r="F20" s="18">
        <v>12</v>
      </c>
      <c r="G20" s="20">
        <v>321.33</v>
      </c>
      <c r="H20" s="20">
        <v>410.17</v>
      </c>
      <c r="I20" s="135">
        <v>4922.04</v>
      </c>
    </row>
    <row r="21" spans="1:9" ht="38.25" x14ac:dyDescent="0.2">
      <c r="A21" s="134" t="s">
        <v>180</v>
      </c>
      <c r="B21" s="18" t="s">
        <v>181</v>
      </c>
      <c r="C21" s="17" t="s">
        <v>32</v>
      </c>
      <c r="D21" s="17" t="s">
        <v>182</v>
      </c>
      <c r="E21" s="19" t="s">
        <v>48</v>
      </c>
      <c r="F21" s="18">
        <v>128</v>
      </c>
      <c r="G21" s="20">
        <v>209.74</v>
      </c>
      <c r="H21" s="20">
        <v>267.73</v>
      </c>
      <c r="I21" s="135">
        <v>34269.440000000002</v>
      </c>
    </row>
    <row r="22" spans="1:9" ht="25.5" x14ac:dyDescent="0.2">
      <c r="A22" s="134" t="s">
        <v>183</v>
      </c>
      <c r="B22" s="18" t="s">
        <v>184</v>
      </c>
      <c r="C22" s="17" t="s">
        <v>32</v>
      </c>
      <c r="D22" s="17" t="s">
        <v>185</v>
      </c>
      <c r="E22" s="19" t="s">
        <v>48</v>
      </c>
      <c r="F22" s="18">
        <v>40</v>
      </c>
      <c r="G22" s="20">
        <v>353.6</v>
      </c>
      <c r="H22" s="20">
        <v>451.37</v>
      </c>
      <c r="I22" s="135">
        <v>18054.8</v>
      </c>
    </row>
    <row r="23" spans="1:9" ht="25.5" x14ac:dyDescent="0.2">
      <c r="A23" s="134" t="s">
        <v>186</v>
      </c>
      <c r="B23" s="18" t="s">
        <v>187</v>
      </c>
      <c r="C23" s="17" t="s">
        <v>32</v>
      </c>
      <c r="D23" s="17" t="s">
        <v>188</v>
      </c>
      <c r="E23" s="19" t="s">
        <v>34</v>
      </c>
      <c r="F23" s="18">
        <v>4</v>
      </c>
      <c r="G23" s="20">
        <v>225.69</v>
      </c>
      <c r="H23" s="20">
        <v>288.08999999999997</v>
      </c>
      <c r="I23" s="135">
        <v>1152.3599999999999</v>
      </c>
    </row>
    <row r="24" spans="1:9" ht="25.5" x14ac:dyDescent="0.2">
      <c r="A24" s="134" t="s">
        <v>189</v>
      </c>
      <c r="B24" s="18" t="s">
        <v>56</v>
      </c>
      <c r="C24" s="17" t="s">
        <v>32</v>
      </c>
      <c r="D24" s="17" t="s">
        <v>57</v>
      </c>
      <c r="E24" s="19" t="s">
        <v>34</v>
      </c>
      <c r="F24" s="18">
        <v>1</v>
      </c>
      <c r="G24" s="20">
        <v>232.33</v>
      </c>
      <c r="H24" s="20">
        <v>296.56</v>
      </c>
      <c r="I24" s="135">
        <v>296.56</v>
      </c>
    </row>
    <row r="25" spans="1:9" ht="25.5" x14ac:dyDescent="0.2">
      <c r="A25" s="134" t="s">
        <v>190</v>
      </c>
      <c r="B25" s="18" t="s">
        <v>191</v>
      </c>
      <c r="C25" s="17" t="s">
        <v>46</v>
      </c>
      <c r="D25" s="17" t="s">
        <v>192</v>
      </c>
      <c r="E25" s="19" t="s">
        <v>61</v>
      </c>
      <c r="F25" s="18">
        <v>24</v>
      </c>
      <c r="G25" s="20">
        <v>341.79</v>
      </c>
      <c r="H25" s="20">
        <v>436.29</v>
      </c>
      <c r="I25" s="135">
        <v>10470.959999999999</v>
      </c>
    </row>
    <row r="26" spans="1:9" ht="25.5" x14ac:dyDescent="0.2">
      <c r="A26" s="134" t="s">
        <v>193</v>
      </c>
      <c r="B26" s="18" t="s">
        <v>63</v>
      </c>
      <c r="C26" s="17" t="s">
        <v>32</v>
      </c>
      <c r="D26" s="17" t="s">
        <v>64</v>
      </c>
      <c r="E26" s="19" t="s">
        <v>34</v>
      </c>
      <c r="F26" s="18">
        <v>1</v>
      </c>
      <c r="G26" s="20">
        <v>101.44</v>
      </c>
      <c r="H26" s="20">
        <v>129.47999999999999</v>
      </c>
      <c r="I26" s="135">
        <v>129.47999999999999</v>
      </c>
    </row>
    <row r="27" spans="1:9" x14ac:dyDescent="0.2">
      <c r="A27" s="134" t="s">
        <v>194</v>
      </c>
      <c r="B27" s="18" t="s">
        <v>66</v>
      </c>
      <c r="C27" s="17" t="s">
        <v>46</v>
      </c>
      <c r="D27" s="17" t="s">
        <v>67</v>
      </c>
      <c r="E27" s="19" t="s">
        <v>68</v>
      </c>
      <c r="F27" s="18">
        <v>1</v>
      </c>
      <c r="G27" s="20">
        <v>469.8</v>
      </c>
      <c r="H27" s="20">
        <v>599.69000000000005</v>
      </c>
      <c r="I27" s="135">
        <v>599.69000000000005</v>
      </c>
    </row>
    <row r="28" spans="1:9" x14ac:dyDescent="0.2">
      <c r="A28" s="134" t="s">
        <v>195</v>
      </c>
      <c r="B28" s="18" t="s">
        <v>70</v>
      </c>
      <c r="C28" s="17" t="s">
        <v>46</v>
      </c>
      <c r="D28" s="17" t="s">
        <v>71</v>
      </c>
      <c r="E28" s="19" t="s">
        <v>68</v>
      </c>
      <c r="F28" s="18">
        <v>1</v>
      </c>
      <c r="G28" s="20">
        <v>46.52</v>
      </c>
      <c r="H28" s="20">
        <v>59.38</v>
      </c>
      <c r="I28" s="135">
        <v>59.38</v>
      </c>
    </row>
    <row r="29" spans="1:9" ht="25.5" x14ac:dyDescent="0.2">
      <c r="A29" s="134" t="s">
        <v>196</v>
      </c>
      <c r="B29" s="18" t="s">
        <v>197</v>
      </c>
      <c r="C29" s="17" t="s">
        <v>32</v>
      </c>
      <c r="D29" s="17" t="s">
        <v>198</v>
      </c>
      <c r="E29" s="19" t="s">
        <v>199</v>
      </c>
      <c r="F29" s="18">
        <v>10</v>
      </c>
      <c r="G29" s="20">
        <v>110.7</v>
      </c>
      <c r="H29" s="20">
        <v>141.30000000000001</v>
      </c>
      <c r="I29" s="135">
        <v>1413</v>
      </c>
    </row>
    <row r="30" spans="1:9" ht="38.25" x14ac:dyDescent="0.2">
      <c r="A30" s="134" t="s">
        <v>200</v>
      </c>
      <c r="B30" s="18" t="s">
        <v>201</v>
      </c>
      <c r="C30" s="17" t="s">
        <v>32</v>
      </c>
      <c r="D30" s="17" t="s">
        <v>202</v>
      </c>
      <c r="E30" s="19" t="s">
        <v>48</v>
      </c>
      <c r="F30" s="18">
        <v>12</v>
      </c>
      <c r="G30" s="20">
        <v>50.37</v>
      </c>
      <c r="H30" s="20">
        <v>64.290000000000006</v>
      </c>
      <c r="I30" s="135">
        <v>771.48</v>
      </c>
    </row>
    <row r="31" spans="1:9" ht="38.25" x14ac:dyDescent="0.2">
      <c r="A31" s="134" t="s">
        <v>203</v>
      </c>
      <c r="B31" s="18" t="s">
        <v>204</v>
      </c>
      <c r="C31" s="17" t="s">
        <v>32</v>
      </c>
      <c r="D31" s="17" t="s">
        <v>205</v>
      </c>
      <c r="E31" s="19" t="s">
        <v>48</v>
      </c>
      <c r="F31" s="18">
        <v>12</v>
      </c>
      <c r="G31" s="20">
        <v>56.02</v>
      </c>
      <c r="H31" s="20">
        <v>71.5</v>
      </c>
      <c r="I31" s="135">
        <v>858</v>
      </c>
    </row>
    <row r="32" spans="1:9" ht="25.5" x14ac:dyDescent="0.2">
      <c r="A32" s="134" t="s">
        <v>206</v>
      </c>
      <c r="B32" s="18" t="s">
        <v>76</v>
      </c>
      <c r="C32" s="17" t="s">
        <v>32</v>
      </c>
      <c r="D32" s="17" t="s">
        <v>77</v>
      </c>
      <c r="E32" s="19" t="s">
        <v>34</v>
      </c>
      <c r="F32" s="18">
        <v>1</v>
      </c>
      <c r="G32" s="20">
        <v>139.18</v>
      </c>
      <c r="H32" s="20">
        <v>177.66</v>
      </c>
      <c r="I32" s="135">
        <v>177.66</v>
      </c>
    </row>
    <row r="33" spans="1:9" ht="25.5" x14ac:dyDescent="0.2">
      <c r="A33" s="134" t="s">
        <v>207</v>
      </c>
      <c r="B33" s="18" t="s">
        <v>79</v>
      </c>
      <c r="C33" s="17" t="s">
        <v>32</v>
      </c>
      <c r="D33" s="17" t="s">
        <v>80</v>
      </c>
      <c r="E33" s="19" t="s">
        <v>34</v>
      </c>
      <c r="F33" s="18">
        <v>1</v>
      </c>
      <c r="G33" s="20">
        <v>94.39</v>
      </c>
      <c r="H33" s="20">
        <v>120.48</v>
      </c>
      <c r="I33" s="135">
        <v>120.48</v>
      </c>
    </row>
    <row r="34" spans="1:9" ht="25.5" x14ac:dyDescent="0.2">
      <c r="A34" s="134" t="s">
        <v>208</v>
      </c>
      <c r="B34" s="18" t="s">
        <v>209</v>
      </c>
      <c r="C34" s="17" t="s">
        <v>32</v>
      </c>
      <c r="D34" s="17" t="s">
        <v>210</v>
      </c>
      <c r="E34" s="19" t="s">
        <v>34</v>
      </c>
      <c r="F34" s="18">
        <v>1</v>
      </c>
      <c r="G34" s="20">
        <v>100.31</v>
      </c>
      <c r="H34" s="20">
        <v>128.04</v>
      </c>
      <c r="I34" s="135">
        <v>128.04</v>
      </c>
    </row>
    <row r="35" spans="1:9" x14ac:dyDescent="0.2">
      <c r="A35" s="132" t="s">
        <v>211</v>
      </c>
      <c r="B35" s="14"/>
      <c r="C35" s="14"/>
      <c r="D35" s="14" t="s">
        <v>82</v>
      </c>
      <c r="E35" s="14"/>
      <c r="F35" s="15"/>
      <c r="G35" s="14"/>
      <c r="H35" s="14"/>
      <c r="I35" s="133">
        <v>59910.26</v>
      </c>
    </row>
    <row r="36" spans="1:9" ht="38.25" x14ac:dyDescent="0.2">
      <c r="A36" s="134" t="s">
        <v>212</v>
      </c>
      <c r="B36" s="18" t="s">
        <v>84</v>
      </c>
      <c r="C36" s="17" t="s">
        <v>32</v>
      </c>
      <c r="D36" s="17" t="s">
        <v>85</v>
      </c>
      <c r="E36" s="19" t="s">
        <v>86</v>
      </c>
      <c r="F36" s="18">
        <v>20</v>
      </c>
      <c r="G36" s="20">
        <v>4.68</v>
      </c>
      <c r="H36" s="20">
        <v>5.97</v>
      </c>
      <c r="I36" s="135">
        <v>119.4</v>
      </c>
    </row>
    <row r="37" spans="1:9" ht="38.25" x14ac:dyDescent="0.2">
      <c r="A37" s="134" t="s">
        <v>213</v>
      </c>
      <c r="B37" s="18" t="s">
        <v>214</v>
      </c>
      <c r="C37" s="17" t="s">
        <v>32</v>
      </c>
      <c r="D37" s="17" t="s">
        <v>215</v>
      </c>
      <c r="E37" s="19" t="s">
        <v>12</v>
      </c>
      <c r="F37" s="18">
        <v>1</v>
      </c>
      <c r="G37" s="20">
        <v>38873.589999999997</v>
      </c>
      <c r="H37" s="20">
        <v>49622.13</v>
      </c>
      <c r="I37" s="135">
        <v>49622.13</v>
      </c>
    </row>
    <row r="38" spans="1:9" ht="63.75" customHeight="1" x14ac:dyDescent="0.2">
      <c r="A38" s="134" t="s">
        <v>216</v>
      </c>
      <c r="B38" s="18" t="s">
        <v>217</v>
      </c>
      <c r="C38" s="17" t="s">
        <v>32</v>
      </c>
      <c r="D38" s="17" t="s">
        <v>218</v>
      </c>
      <c r="E38" s="19" t="s">
        <v>43</v>
      </c>
      <c r="F38" s="18">
        <v>1</v>
      </c>
      <c r="G38" s="20">
        <v>7966.11</v>
      </c>
      <c r="H38" s="20">
        <v>10168.73</v>
      </c>
      <c r="I38" s="135">
        <v>10168.73</v>
      </c>
    </row>
    <row r="39" spans="1:9" ht="25.5" x14ac:dyDescent="0.2">
      <c r="A39" s="132" t="s">
        <v>219</v>
      </c>
      <c r="B39" s="14"/>
      <c r="C39" s="14"/>
      <c r="D39" s="14" t="s">
        <v>220</v>
      </c>
      <c r="E39" s="14"/>
      <c r="F39" s="15"/>
      <c r="G39" s="14"/>
      <c r="H39" s="14"/>
      <c r="I39" s="133">
        <v>12210.37</v>
      </c>
    </row>
    <row r="40" spans="1:9" ht="25.5" x14ac:dyDescent="0.2">
      <c r="A40" s="134" t="s">
        <v>221</v>
      </c>
      <c r="B40" s="18" t="s">
        <v>101</v>
      </c>
      <c r="C40" s="17" t="s">
        <v>32</v>
      </c>
      <c r="D40" s="17" t="s">
        <v>102</v>
      </c>
      <c r="E40" s="19" t="s">
        <v>43</v>
      </c>
      <c r="F40" s="18">
        <v>1</v>
      </c>
      <c r="G40" s="20">
        <v>1796.02</v>
      </c>
      <c r="H40" s="20">
        <v>2292.61</v>
      </c>
      <c r="I40" s="135">
        <v>2292.61</v>
      </c>
    </row>
    <row r="41" spans="1:9" ht="38.25" x14ac:dyDescent="0.2">
      <c r="A41" s="134" t="s">
        <v>222</v>
      </c>
      <c r="B41" s="18" t="s">
        <v>104</v>
      </c>
      <c r="C41" s="17" t="s">
        <v>32</v>
      </c>
      <c r="D41" s="17" t="s">
        <v>105</v>
      </c>
      <c r="E41" s="19" t="s">
        <v>34</v>
      </c>
      <c r="F41" s="18">
        <v>1</v>
      </c>
      <c r="G41" s="20">
        <v>2955.98</v>
      </c>
      <c r="H41" s="20">
        <v>3773.3</v>
      </c>
      <c r="I41" s="135">
        <v>3773.3</v>
      </c>
    </row>
    <row r="42" spans="1:9" ht="25.5" x14ac:dyDescent="0.2">
      <c r="A42" s="134" t="s">
        <v>223</v>
      </c>
      <c r="B42" s="18" t="s">
        <v>107</v>
      </c>
      <c r="C42" s="17" t="s">
        <v>32</v>
      </c>
      <c r="D42" s="17" t="s">
        <v>108</v>
      </c>
      <c r="E42" s="19" t="s">
        <v>109</v>
      </c>
      <c r="F42" s="18">
        <v>38.28</v>
      </c>
      <c r="G42" s="20">
        <v>28.18</v>
      </c>
      <c r="H42" s="20">
        <v>35.97</v>
      </c>
      <c r="I42" s="135">
        <v>1376.93</v>
      </c>
    </row>
    <row r="43" spans="1:9" ht="25.5" x14ac:dyDescent="0.2">
      <c r="A43" s="134" t="s">
        <v>224</v>
      </c>
      <c r="B43" s="18" t="s">
        <v>114</v>
      </c>
      <c r="C43" s="17" t="s">
        <v>32</v>
      </c>
      <c r="D43" s="17" t="s">
        <v>115</v>
      </c>
      <c r="E43" s="19" t="s">
        <v>48</v>
      </c>
      <c r="F43" s="18">
        <v>70</v>
      </c>
      <c r="G43" s="20">
        <v>8.16</v>
      </c>
      <c r="H43" s="20">
        <v>10.41</v>
      </c>
      <c r="I43" s="135">
        <v>728.7</v>
      </c>
    </row>
    <row r="44" spans="1:9" ht="25.5" x14ac:dyDescent="0.2">
      <c r="A44" s="134" t="s">
        <v>225</v>
      </c>
      <c r="B44" s="18" t="s">
        <v>117</v>
      </c>
      <c r="C44" s="17" t="s">
        <v>32</v>
      </c>
      <c r="D44" s="17" t="s">
        <v>118</v>
      </c>
      <c r="E44" s="19" t="s">
        <v>48</v>
      </c>
      <c r="F44" s="18">
        <v>100</v>
      </c>
      <c r="G44" s="20">
        <v>14.5</v>
      </c>
      <c r="H44" s="20">
        <v>18.5</v>
      </c>
      <c r="I44" s="135">
        <v>1850</v>
      </c>
    </row>
    <row r="45" spans="1:9" ht="25.5" x14ac:dyDescent="0.2">
      <c r="A45" s="134" t="s">
        <v>226</v>
      </c>
      <c r="B45" s="18" t="s">
        <v>111</v>
      </c>
      <c r="C45" s="17" t="s">
        <v>25</v>
      </c>
      <c r="D45" s="17" t="s">
        <v>112</v>
      </c>
      <c r="E45" s="19" t="s">
        <v>109</v>
      </c>
      <c r="F45" s="18">
        <v>38.06</v>
      </c>
      <c r="G45" s="20">
        <v>45.06</v>
      </c>
      <c r="H45" s="20">
        <v>57.51</v>
      </c>
      <c r="I45" s="135">
        <v>2188.83</v>
      </c>
    </row>
    <row r="46" spans="1:9" ht="25.5" customHeight="1" x14ac:dyDescent="0.2">
      <c r="A46" s="132" t="s">
        <v>227</v>
      </c>
      <c r="B46" s="14"/>
      <c r="C46" s="14"/>
      <c r="D46" s="14" t="s">
        <v>228</v>
      </c>
      <c r="E46" s="14"/>
      <c r="F46" s="15"/>
      <c r="G46" s="14"/>
      <c r="H46" s="14"/>
      <c r="I46" s="133">
        <v>2458.25</v>
      </c>
    </row>
    <row r="47" spans="1:9" ht="38.25" x14ac:dyDescent="0.2">
      <c r="A47" s="134" t="s">
        <v>229</v>
      </c>
      <c r="B47" s="18" t="s">
        <v>96</v>
      </c>
      <c r="C47" s="17" t="s">
        <v>32</v>
      </c>
      <c r="D47" s="17" t="s">
        <v>97</v>
      </c>
      <c r="E47" s="19" t="s">
        <v>34</v>
      </c>
      <c r="F47" s="18">
        <v>1</v>
      </c>
      <c r="G47" s="20">
        <v>1134.54</v>
      </c>
      <c r="H47" s="20">
        <v>1448.24</v>
      </c>
      <c r="I47" s="135">
        <v>1448.24</v>
      </c>
    </row>
    <row r="48" spans="1:9" ht="25.5" x14ac:dyDescent="0.2">
      <c r="A48" s="134" t="s">
        <v>230</v>
      </c>
      <c r="B48" s="18" t="s">
        <v>120</v>
      </c>
      <c r="C48" s="17" t="s">
        <v>32</v>
      </c>
      <c r="D48" s="17" t="s">
        <v>121</v>
      </c>
      <c r="E48" s="19" t="s">
        <v>34</v>
      </c>
      <c r="F48" s="18">
        <v>1</v>
      </c>
      <c r="G48" s="20">
        <v>791.24</v>
      </c>
      <c r="H48" s="20">
        <v>1010.01</v>
      </c>
      <c r="I48" s="135">
        <v>1010.01</v>
      </c>
    </row>
    <row r="49" spans="1:11" x14ac:dyDescent="0.2">
      <c r="A49" s="132" t="s">
        <v>231</v>
      </c>
      <c r="B49" s="14"/>
      <c r="C49" s="14"/>
      <c r="D49" s="14" t="s">
        <v>123</v>
      </c>
      <c r="E49" s="14"/>
      <c r="F49" s="15"/>
      <c r="G49" s="14"/>
      <c r="H49" s="14"/>
      <c r="I49" s="133">
        <v>4616.3599999999997</v>
      </c>
    </row>
    <row r="50" spans="1:11" ht="51" x14ac:dyDescent="0.2">
      <c r="A50" s="134" t="s">
        <v>232</v>
      </c>
      <c r="B50" s="18" t="s">
        <v>125</v>
      </c>
      <c r="C50" s="17" t="s">
        <v>25</v>
      </c>
      <c r="D50" s="17" t="s">
        <v>126</v>
      </c>
      <c r="E50" s="19" t="s">
        <v>127</v>
      </c>
      <c r="F50" s="18">
        <v>40</v>
      </c>
      <c r="G50" s="20">
        <v>61.09</v>
      </c>
      <c r="H50" s="20">
        <v>77.98</v>
      </c>
      <c r="I50" s="135">
        <v>3119.2</v>
      </c>
    </row>
    <row r="51" spans="1:11" ht="25.5" x14ac:dyDescent="0.2">
      <c r="A51" s="134" t="s">
        <v>233</v>
      </c>
      <c r="B51" s="18" t="s">
        <v>135</v>
      </c>
      <c r="C51" s="17" t="s">
        <v>25</v>
      </c>
      <c r="D51" s="17" t="s">
        <v>136</v>
      </c>
      <c r="E51" s="19" t="s">
        <v>27</v>
      </c>
      <c r="F51" s="18">
        <v>1.8</v>
      </c>
      <c r="G51" s="20">
        <v>468.15</v>
      </c>
      <c r="H51" s="20">
        <v>597.59</v>
      </c>
      <c r="I51" s="135">
        <v>1075.6600000000001</v>
      </c>
    </row>
    <row r="52" spans="1:11" ht="38.25" x14ac:dyDescent="0.2">
      <c r="A52" s="134" t="s">
        <v>234</v>
      </c>
      <c r="B52" s="18" t="s">
        <v>138</v>
      </c>
      <c r="C52" s="17" t="s">
        <v>25</v>
      </c>
      <c r="D52" s="17" t="s">
        <v>139</v>
      </c>
      <c r="E52" s="19" t="s">
        <v>27</v>
      </c>
      <c r="F52" s="18">
        <v>12</v>
      </c>
      <c r="G52" s="20">
        <v>12.4</v>
      </c>
      <c r="H52" s="20">
        <v>15.82</v>
      </c>
      <c r="I52" s="135">
        <v>189.84</v>
      </c>
    </row>
    <row r="53" spans="1:11" ht="25.5" x14ac:dyDescent="0.2">
      <c r="A53" s="134" t="s">
        <v>235</v>
      </c>
      <c r="B53" s="18" t="s">
        <v>129</v>
      </c>
      <c r="C53" s="17" t="s">
        <v>25</v>
      </c>
      <c r="D53" s="17" t="s">
        <v>130</v>
      </c>
      <c r="E53" s="19" t="s">
        <v>131</v>
      </c>
      <c r="F53" s="18">
        <v>1</v>
      </c>
      <c r="G53" s="20">
        <v>94.93</v>
      </c>
      <c r="H53" s="20">
        <v>121.17</v>
      </c>
      <c r="I53" s="135">
        <v>121.17</v>
      </c>
    </row>
    <row r="54" spans="1:11" ht="25.5" x14ac:dyDescent="0.2">
      <c r="A54" s="134" t="s">
        <v>236</v>
      </c>
      <c r="B54" s="18" t="s">
        <v>133</v>
      </c>
      <c r="C54" s="17" t="s">
        <v>32</v>
      </c>
      <c r="D54" s="17" t="s">
        <v>134</v>
      </c>
      <c r="E54" s="19" t="s">
        <v>34</v>
      </c>
      <c r="F54" s="18">
        <v>1</v>
      </c>
      <c r="G54" s="20">
        <v>86.56</v>
      </c>
      <c r="H54" s="20">
        <v>110.49</v>
      </c>
      <c r="I54" s="135">
        <v>110.49</v>
      </c>
    </row>
    <row r="55" spans="1:11" ht="14.25" customHeight="1" x14ac:dyDescent="0.2">
      <c r="A55" s="136"/>
      <c r="B55" s="137"/>
      <c r="C55" s="137"/>
      <c r="D55" s="137"/>
      <c r="E55" s="137"/>
      <c r="F55" s="137"/>
      <c r="G55" s="137"/>
      <c r="H55" s="137"/>
      <c r="I55" s="138"/>
    </row>
    <row r="56" spans="1:11" ht="14.25" customHeight="1" x14ac:dyDescent="0.2">
      <c r="A56" s="197"/>
      <c r="B56" s="198"/>
      <c r="C56" s="198"/>
      <c r="D56" s="139"/>
      <c r="E56" s="140"/>
      <c r="F56" s="195" t="s">
        <v>140</v>
      </c>
      <c r="G56" s="195"/>
      <c r="H56" s="195"/>
      <c r="I56" s="141">
        <v>174444.95</v>
      </c>
    </row>
    <row r="57" spans="1:11" ht="14.25" customHeight="1" x14ac:dyDescent="0.2">
      <c r="A57" s="197"/>
      <c r="B57" s="198"/>
      <c r="C57" s="198"/>
      <c r="D57" s="139"/>
      <c r="E57" s="140"/>
      <c r="F57" s="195" t="s">
        <v>141</v>
      </c>
      <c r="G57" s="195"/>
      <c r="H57" s="195"/>
      <c r="I57" s="141">
        <v>48228.79</v>
      </c>
    </row>
    <row r="58" spans="1:11" ht="14.25" customHeight="1" x14ac:dyDescent="0.2">
      <c r="A58" s="197"/>
      <c r="B58" s="198"/>
      <c r="C58" s="198"/>
      <c r="D58" s="139"/>
      <c r="E58" s="140"/>
      <c r="F58" s="195" t="s">
        <v>142</v>
      </c>
      <c r="G58" s="195"/>
      <c r="H58" s="195"/>
      <c r="I58" s="141">
        <v>222673.74</v>
      </c>
      <c r="K58" s="16"/>
    </row>
    <row r="59" spans="1:11" ht="14.25" customHeight="1" thickBot="1" x14ac:dyDescent="0.25">
      <c r="A59" s="165"/>
      <c r="B59" s="144"/>
      <c r="C59" s="144"/>
      <c r="D59" s="144"/>
      <c r="E59" s="144"/>
      <c r="F59" s="196" t="s">
        <v>310</v>
      </c>
      <c r="G59" s="196"/>
      <c r="H59" s="196"/>
      <c r="I59" s="145">
        <f>I58*90</f>
        <v>20040636.599999998</v>
      </c>
      <c r="J59" s="39"/>
      <c r="K59" s="45"/>
    </row>
  </sheetData>
  <mergeCells count="12">
    <mergeCell ref="E1:F1"/>
    <mergeCell ref="G1:H1"/>
    <mergeCell ref="E2:F2"/>
    <mergeCell ref="G2:H2"/>
    <mergeCell ref="A3:I3"/>
    <mergeCell ref="F56:H56"/>
    <mergeCell ref="F57:H57"/>
    <mergeCell ref="F58:H58"/>
    <mergeCell ref="F59:H59"/>
    <mergeCell ref="A58:C58"/>
    <mergeCell ref="A56:C56"/>
    <mergeCell ref="A57:C57"/>
  </mergeCells>
  <pageMargins left="0.511811024" right="0.511811024" top="0.78740157499999996" bottom="0.78740157499999996" header="0.31496062000000002" footer="0.31496062000000002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EA82C-3B5E-421A-9BC9-FC9B11B53BE3}">
  <dimension ref="A1:Q34"/>
  <sheetViews>
    <sheetView view="pageBreakPreview" zoomScale="60" zoomScaleNormal="70" workbookViewId="0">
      <selection activeCell="M33" sqref="M33"/>
    </sheetView>
  </sheetViews>
  <sheetFormatPr defaultRowHeight="14.25" x14ac:dyDescent="0.2"/>
  <cols>
    <col min="3" max="3" width="46.5" customWidth="1"/>
    <col min="4" max="4" width="27.125" bestFit="1" customWidth="1"/>
    <col min="5" max="5" width="16.75" bestFit="1" customWidth="1"/>
    <col min="6" max="6" width="17.125" bestFit="1" customWidth="1"/>
    <col min="7" max="7" width="16.875" bestFit="1" customWidth="1"/>
    <col min="8" max="9" width="17.125" bestFit="1" customWidth="1"/>
    <col min="10" max="10" width="16.625" bestFit="1" customWidth="1"/>
    <col min="11" max="11" width="17.75" bestFit="1" customWidth="1"/>
    <col min="12" max="12" width="17.5" bestFit="1" customWidth="1"/>
    <col min="13" max="13" width="17.75" bestFit="1" customWidth="1"/>
    <col min="14" max="14" width="16.625" bestFit="1" customWidth="1"/>
    <col min="15" max="15" width="17.5" bestFit="1" customWidth="1"/>
    <col min="16" max="16" width="19.625" customWidth="1"/>
  </cols>
  <sheetData>
    <row r="1" spans="1:16" s="1" customFormat="1" ht="15" thickBot="1" x14ac:dyDescent="0.25"/>
    <row r="2" spans="1:16" x14ac:dyDescent="0.2">
      <c r="A2" s="157"/>
      <c r="B2" s="204" t="s">
        <v>239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5"/>
    </row>
    <row r="3" spans="1:16" x14ac:dyDescent="0.2">
      <c r="A3" s="158"/>
      <c r="B3" s="6" t="s">
        <v>8</v>
      </c>
      <c r="C3" s="54" t="s">
        <v>11</v>
      </c>
      <c r="D3" s="6" t="s">
        <v>144</v>
      </c>
      <c r="E3" s="69">
        <v>1</v>
      </c>
      <c r="F3" s="69">
        <v>2</v>
      </c>
      <c r="G3" s="69">
        <v>3</v>
      </c>
      <c r="H3" s="69">
        <v>4</v>
      </c>
      <c r="I3" s="69">
        <v>5</v>
      </c>
      <c r="J3" s="69">
        <v>6</v>
      </c>
      <c r="K3" s="69">
        <v>7</v>
      </c>
      <c r="L3" s="69">
        <v>8</v>
      </c>
      <c r="M3" s="69">
        <v>9</v>
      </c>
      <c r="N3" s="69">
        <v>10</v>
      </c>
      <c r="O3" s="69">
        <v>11</v>
      </c>
      <c r="P3" s="105">
        <v>12</v>
      </c>
    </row>
    <row r="4" spans="1:16" x14ac:dyDescent="0.2">
      <c r="A4" s="188" t="s">
        <v>237</v>
      </c>
      <c r="B4" s="192">
        <v>1</v>
      </c>
      <c r="C4" s="190" t="str">
        <f>'Orçam. Sint. Poços Sedim.'!D8</f>
        <v>PLACA DE OBRA EM CHAPA DE ACO GALVANIZADO</v>
      </c>
      <c r="D4" s="28">
        <v>1</v>
      </c>
      <c r="E4" s="59">
        <v>0.05</v>
      </c>
      <c r="F4" s="59">
        <v>0.05</v>
      </c>
      <c r="G4" s="59">
        <v>0.1</v>
      </c>
      <c r="H4" s="59">
        <v>0.1</v>
      </c>
      <c r="I4" s="59">
        <v>0.15</v>
      </c>
      <c r="J4" s="59">
        <v>0.15</v>
      </c>
      <c r="K4" s="59">
        <v>0.1</v>
      </c>
      <c r="L4" s="59">
        <v>0.1</v>
      </c>
      <c r="M4" s="59">
        <v>0.05</v>
      </c>
      <c r="N4" s="59">
        <v>0.05</v>
      </c>
      <c r="O4" s="59">
        <v>0.05</v>
      </c>
      <c r="P4" s="59">
        <v>0.05</v>
      </c>
    </row>
    <row r="5" spans="1:16" x14ac:dyDescent="0.2">
      <c r="A5" s="188"/>
      <c r="B5" s="194"/>
      <c r="C5" s="193"/>
      <c r="D5" s="29">
        <f>'Orçam. Sint. Poços Sedim.'!I8*90</f>
        <v>129780.9</v>
      </c>
      <c r="E5" s="169">
        <f>$D$5*E4</f>
        <v>6489.0450000000001</v>
      </c>
      <c r="F5" s="169">
        <f>$D$5*F4</f>
        <v>6489.0450000000001</v>
      </c>
      <c r="G5" s="169">
        <f t="shared" ref="G5:P5" si="0">$D$5*G4</f>
        <v>12978.09</v>
      </c>
      <c r="H5" s="169">
        <f t="shared" si="0"/>
        <v>12978.09</v>
      </c>
      <c r="I5" s="169">
        <f t="shared" si="0"/>
        <v>19467.134999999998</v>
      </c>
      <c r="J5" s="169">
        <f t="shared" si="0"/>
        <v>19467.134999999998</v>
      </c>
      <c r="K5" s="169">
        <f t="shared" si="0"/>
        <v>12978.09</v>
      </c>
      <c r="L5" s="169">
        <f t="shared" si="0"/>
        <v>12978.09</v>
      </c>
      <c r="M5" s="169">
        <f t="shared" si="0"/>
        <v>6489.0450000000001</v>
      </c>
      <c r="N5" s="169">
        <f t="shared" si="0"/>
        <v>6489.0450000000001</v>
      </c>
      <c r="O5" s="169">
        <f t="shared" si="0"/>
        <v>6489.0450000000001</v>
      </c>
      <c r="P5" s="169">
        <f t="shared" si="0"/>
        <v>6489.0450000000001</v>
      </c>
    </row>
    <row r="6" spans="1:16" x14ac:dyDescent="0.2">
      <c r="A6" s="188"/>
      <c r="B6" s="194">
        <v>2</v>
      </c>
      <c r="C6" s="193" t="str">
        <f>'Orçam. Sint. Poços Sedim.'!D9</f>
        <v>PERFURAÇÃO DE POÇOS</v>
      </c>
      <c r="D6" s="30">
        <v>1</v>
      </c>
      <c r="E6" s="59">
        <v>0.05</v>
      </c>
      <c r="F6" s="59">
        <v>0.1</v>
      </c>
      <c r="G6" s="59">
        <v>0.1</v>
      </c>
      <c r="H6" s="59">
        <v>0.1</v>
      </c>
      <c r="I6" s="59">
        <v>0.1</v>
      </c>
      <c r="J6" s="59">
        <v>0.15</v>
      </c>
      <c r="K6" s="59">
        <v>0.15</v>
      </c>
      <c r="L6" s="59">
        <v>0.1</v>
      </c>
      <c r="M6" s="59">
        <v>0.1</v>
      </c>
      <c r="N6" s="59">
        <v>0.05</v>
      </c>
      <c r="O6" s="170"/>
      <c r="P6" s="170"/>
    </row>
    <row r="7" spans="1:16" x14ac:dyDescent="0.2">
      <c r="A7" s="188"/>
      <c r="B7" s="194"/>
      <c r="C7" s="193"/>
      <c r="D7" s="29">
        <f>'Orçam. Sint. Poços Sedim.'!I9*90</f>
        <v>12783284.1</v>
      </c>
      <c r="E7" s="169">
        <f>$D$7*E6</f>
        <v>639164.20500000007</v>
      </c>
      <c r="F7" s="169">
        <f t="shared" ref="F7:P7" si="1">$D$7*F6</f>
        <v>1278328.4100000001</v>
      </c>
      <c r="G7" s="169">
        <f t="shared" si="1"/>
        <v>1278328.4100000001</v>
      </c>
      <c r="H7" s="169">
        <f t="shared" si="1"/>
        <v>1278328.4100000001</v>
      </c>
      <c r="I7" s="169">
        <f t="shared" si="1"/>
        <v>1278328.4100000001</v>
      </c>
      <c r="J7" s="169">
        <f t="shared" si="1"/>
        <v>1917492.6149999998</v>
      </c>
      <c r="K7" s="169">
        <f t="shared" si="1"/>
        <v>1917492.6149999998</v>
      </c>
      <c r="L7" s="169">
        <f t="shared" si="1"/>
        <v>1278328.4100000001</v>
      </c>
      <c r="M7" s="169">
        <f t="shared" si="1"/>
        <v>1278328.4100000001</v>
      </c>
      <c r="N7" s="169">
        <f t="shared" si="1"/>
        <v>639164.20500000007</v>
      </c>
      <c r="O7" s="169">
        <f t="shared" si="1"/>
        <v>0</v>
      </c>
      <c r="P7" s="169">
        <f t="shared" si="1"/>
        <v>0</v>
      </c>
    </row>
    <row r="8" spans="1:16" x14ac:dyDescent="0.2">
      <c r="A8" s="188"/>
      <c r="B8" s="194">
        <v>3</v>
      </c>
      <c r="C8" s="193" t="str">
        <f>'Orçam. Sint. Poços Sedim.'!D35</f>
        <v>TRANSPORTE/INSTALAÇÃO DOS POÇOS</v>
      </c>
      <c r="D8" s="30">
        <v>1</v>
      </c>
      <c r="E8" s="59">
        <v>0.05</v>
      </c>
      <c r="F8" s="59">
        <v>0.05</v>
      </c>
      <c r="G8" s="59">
        <v>0.05</v>
      </c>
      <c r="H8" s="59">
        <v>0.1</v>
      </c>
      <c r="I8" s="59">
        <v>0.1</v>
      </c>
      <c r="J8" s="59">
        <v>0.1</v>
      </c>
      <c r="K8" s="59">
        <v>0.1</v>
      </c>
      <c r="L8" s="59">
        <v>0.1</v>
      </c>
      <c r="M8" s="59">
        <v>0.1</v>
      </c>
      <c r="N8" s="59">
        <v>0.1</v>
      </c>
      <c r="O8" s="59">
        <v>0.1</v>
      </c>
      <c r="P8" s="59">
        <v>0.05</v>
      </c>
    </row>
    <row r="9" spans="1:16" x14ac:dyDescent="0.2">
      <c r="A9" s="188"/>
      <c r="B9" s="194"/>
      <c r="C9" s="193"/>
      <c r="D9" s="29">
        <f>'Orçam. Sint. Poços Sedim.'!I35*90</f>
        <v>5391923.4000000004</v>
      </c>
      <c r="E9" s="169">
        <f>$D$9*E8</f>
        <v>269596.17000000004</v>
      </c>
      <c r="F9" s="169">
        <f t="shared" ref="F9:P9" si="2">$D$9*F8</f>
        <v>269596.17000000004</v>
      </c>
      <c r="G9" s="169">
        <f t="shared" si="2"/>
        <v>269596.17000000004</v>
      </c>
      <c r="H9" s="169">
        <f t="shared" si="2"/>
        <v>539192.34000000008</v>
      </c>
      <c r="I9" s="169">
        <f t="shared" si="2"/>
        <v>539192.34000000008</v>
      </c>
      <c r="J9" s="169">
        <f t="shared" si="2"/>
        <v>539192.34000000008</v>
      </c>
      <c r="K9" s="169">
        <f t="shared" si="2"/>
        <v>539192.34000000008</v>
      </c>
      <c r="L9" s="169">
        <f t="shared" si="2"/>
        <v>539192.34000000008</v>
      </c>
      <c r="M9" s="169">
        <f t="shared" si="2"/>
        <v>539192.34000000008</v>
      </c>
      <c r="N9" s="169">
        <f t="shared" si="2"/>
        <v>539192.34000000008</v>
      </c>
      <c r="O9" s="169">
        <f t="shared" si="2"/>
        <v>539192.34000000008</v>
      </c>
      <c r="P9" s="169">
        <f t="shared" si="2"/>
        <v>269596.17000000004</v>
      </c>
    </row>
    <row r="10" spans="1:16" x14ac:dyDescent="0.2">
      <c r="A10" s="188"/>
      <c r="B10" s="194">
        <v>4</v>
      </c>
      <c r="C10" s="193" t="str">
        <f>'Orçam. Sint. Poços Sedim.'!D39</f>
        <v>SUBIDA PARA O RESERVATÓRIO/ ASSENTAMENTO DE TUBOS</v>
      </c>
      <c r="D10" s="30">
        <v>1</v>
      </c>
      <c r="E10" s="59">
        <v>0.05</v>
      </c>
      <c r="F10" s="59">
        <v>0.1</v>
      </c>
      <c r="G10" s="59">
        <v>0.1</v>
      </c>
      <c r="H10" s="59">
        <v>0.1</v>
      </c>
      <c r="I10" s="59">
        <v>0.15</v>
      </c>
      <c r="J10" s="59">
        <v>0.15</v>
      </c>
      <c r="K10" s="59">
        <v>0.15</v>
      </c>
      <c r="L10" s="59">
        <v>0.1</v>
      </c>
      <c r="M10" s="59">
        <v>0.05</v>
      </c>
      <c r="N10" s="59">
        <v>0.05</v>
      </c>
      <c r="O10" s="59"/>
      <c r="P10" s="59"/>
    </row>
    <row r="11" spans="1:16" x14ac:dyDescent="0.2">
      <c r="A11" s="188"/>
      <c r="B11" s="194"/>
      <c r="C11" s="193"/>
      <c r="D11" s="29">
        <f>'Orçam. Sint. Poços Sedim.'!I39*90</f>
        <v>1098933.3</v>
      </c>
      <c r="E11" s="169">
        <f t="shared" ref="E11:O11" si="3">$D$11*E10</f>
        <v>54946.665000000008</v>
      </c>
      <c r="F11" s="169">
        <f t="shared" si="3"/>
        <v>109893.33000000002</v>
      </c>
      <c r="G11" s="169">
        <f t="shared" si="3"/>
        <v>109893.33000000002</v>
      </c>
      <c r="H11" s="169">
        <f t="shared" si="3"/>
        <v>109893.33000000002</v>
      </c>
      <c r="I11" s="169">
        <f t="shared" si="3"/>
        <v>164839.995</v>
      </c>
      <c r="J11" s="169">
        <f t="shared" si="3"/>
        <v>164839.995</v>
      </c>
      <c r="K11" s="169">
        <f t="shared" si="3"/>
        <v>164839.995</v>
      </c>
      <c r="L11" s="169">
        <f t="shared" si="3"/>
        <v>109893.33000000002</v>
      </c>
      <c r="M11" s="169">
        <f t="shared" si="3"/>
        <v>54946.665000000008</v>
      </c>
      <c r="N11" s="169">
        <f t="shared" si="3"/>
        <v>54946.665000000008</v>
      </c>
      <c r="O11" s="169">
        <f t="shared" si="3"/>
        <v>0</v>
      </c>
      <c r="P11" s="169">
        <f t="shared" ref="P11" si="4">$D$11*P10</f>
        <v>0</v>
      </c>
    </row>
    <row r="12" spans="1:16" x14ac:dyDescent="0.2">
      <c r="A12" s="188"/>
      <c r="B12" s="194">
        <v>5</v>
      </c>
      <c r="C12" s="193" t="str">
        <f>'Orçam. Sint. Poços Sedim.'!D46</f>
        <v>CASAS DE ABRIGO/ BEBEDOURO/ELÉTRICA</v>
      </c>
      <c r="D12" s="30">
        <v>1</v>
      </c>
      <c r="E12" s="59">
        <v>0.05</v>
      </c>
      <c r="F12" s="59">
        <v>0.05</v>
      </c>
      <c r="G12" s="59">
        <v>0.1</v>
      </c>
      <c r="H12" s="59">
        <v>0.1</v>
      </c>
      <c r="I12" s="59">
        <v>0.15</v>
      </c>
      <c r="J12" s="59">
        <v>0.15</v>
      </c>
      <c r="K12" s="59">
        <v>0.1</v>
      </c>
      <c r="L12" s="59">
        <v>0.1</v>
      </c>
      <c r="M12" s="59">
        <v>0.05</v>
      </c>
      <c r="N12" s="59">
        <v>0.05</v>
      </c>
      <c r="O12" s="59">
        <v>0.05</v>
      </c>
      <c r="P12" s="59">
        <v>0.05</v>
      </c>
    </row>
    <row r="13" spans="1:16" x14ac:dyDescent="0.2">
      <c r="A13" s="188"/>
      <c r="B13" s="194"/>
      <c r="C13" s="193"/>
      <c r="D13" s="29">
        <f>'Orçam. Sint. Poços Sedim.'!I46*90</f>
        <v>221242.5</v>
      </c>
      <c r="E13" s="169">
        <f>$D$13*E12</f>
        <v>11062.125</v>
      </c>
      <c r="F13" s="169">
        <f t="shared" ref="F13:P13" si="5">$D$13*F12</f>
        <v>11062.125</v>
      </c>
      <c r="G13" s="169">
        <f t="shared" si="5"/>
        <v>22124.25</v>
      </c>
      <c r="H13" s="169">
        <f t="shared" si="5"/>
        <v>22124.25</v>
      </c>
      <c r="I13" s="169">
        <f t="shared" si="5"/>
        <v>33186.375</v>
      </c>
      <c r="J13" s="169">
        <f t="shared" si="5"/>
        <v>33186.375</v>
      </c>
      <c r="K13" s="169">
        <f t="shared" si="5"/>
        <v>22124.25</v>
      </c>
      <c r="L13" s="169">
        <f t="shared" si="5"/>
        <v>22124.25</v>
      </c>
      <c r="M13" s="169">
        <f t="shared" si="5"/>
        <v>11062.125</v>
      </c>
      <c r="N13" s="169">
        <f t="shared" si="5"/>
        <v>11062.125</v>
      </c>
      <c r="O13" s="169">
        <f t="shared" si="5"/>
        <v>11062.125</v>
      </c>
      <c r="P13" s="169">
        <f t="shared" si="5"/>
        <v>11062.125</v>
      </c>
    </row>
    <row r="14" spans="1:16" x14ac:dyDescent="0.2">
      <c r="A14" s="188"/>
      <c r="B14" s="194">
        <v>6</v>
      </c>
      <c r="C14" s="193" t="str">
        <f>'Orçam. Sint. Poços Sedim.'!D49</f>
        <v>URBANIZAÇÃO DA ÁREA</v>
      </c>
      <c r="D14" s="30">
        <v>1</v>
      </c>
      <c r="E14" s="59">
        <v>0.05</v>
      </c>
      <c r="F14" s="59">
        <v>0.05</v>
      </c>
      <c r="G14" s="59">
        <v>0.1</v>
      </c>
      <c r="H14" s="59">
        <v>0.1</v>
      </c>
      <c r="I14" s="59">
        <v>0.15</v>
      </c>
      <c r="J14" s="59">
        <v>0.15</v>
      </c>
      <c r="K14" s="59">
        <v>0.1</v>
      </c>
      <c r="L14" s="59">
        <v>0.1</v>
      </c>
      <c r="M14" s="59">
        <v>0.05</v>
      </c>
      <c r="N14" s="59">
        <v>0.05</v>
      </c>
      <c r="O14" s="59">
        <v>0.05</v>
      </c>
      <c r="P14" s="59">
        <v>0.05</v>
      </c>
    </row>
    <row r="15" spans="1:16" x14ac:dyDescent="0.2">
      <c r="A15" s="188"/>
      <c r="B15" s="194"/>
      <c r="C15" s="193"/>
      <c r="D15" s="29">
        <f>'Orçam. Sint. Poços Sedim.'!I49*90</f>
        <v>415472.39999999997</v>
      </c>
      <c r="E15" s="169">
        <f>$D$15*E14</f>
        <v>20773.62</v>
      </c>
      <c r="F15" s="169">
        <f t="shared" ref="F15:P15" si="6">$D$15*F14</f>
        <v>20773.62</v>
      </c>
      <c r="G15" s="169">
        <f t="shared" si="6"/>
        <v>41547.24</v>
      </c>
      <c r="H15" s="169">
        <f t="shared" si="6"/>
        <v>41547.24</v>
      </c>
      <c r="I15" s="169">
        <f t="shared" si="6"/>
        <v>62320.859999999993</v>
      </c>
      <c r="J15" s="169">
        <f t="shared" si="6"/>
        <v>62320.859999999993</v>
      </c>
      <c r="K15" s="169">
        <f t="shared" si="6"/>
        <v>41547.24</v>
      </c>
      <c r="L15" s="169">
        <f t="shared" si="6"/>
        <v>41547.24</v>
      </c>
      <c r="M15" s="169">
        <f t="shared" si="6"/>
        <v>20773.62</v>
      </c>
      <c r="N15" s="169">
        <f t="shared" si="6"/>
        <v>20773.62</v>
      </c>
      <c r="O15" s="169">
        <f t="shared" si="6"/>
        <v>20773.62</v>
      </c>
      <c r="P15" s="169">
        <f t="shared" si="6"/>
        <v>20773.62</v>
      </c>
    </row>
    <row r="16" spans="1:16" x14ac:dyDescent="0.2">
      <c r="A16" s="188"/>
      <c r="B16" s="55"/>
      <c r="C16" s="189" t="s">
        <v>286</v>
      </c>
      <c r="D16" s="34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</row>
    <row r="17" spans="1:17" x14ac:dyDescent="0.2">
      <c r="A17" s="188"/>
      <c r="B17" s="55"/>
      <c r="C17" s="190"/>
      <c r="D17" s="29"/>
      <c r="E17" s="31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159"/>
    </row>
    <row r="18" spans="1:17" x14ac:dyDescent="0.2">
      <c r="A18" s="188"/>
      <c r="B18" s="3"/>
      <c r="C18" s="23" t="s">
        <v>238</v>
      </c>
      <c r="D18" s="4">
        <f>SUM(D5,D7,D9,D11,D13,D15,D17)</f>
        <v>20040636.599999998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60"/>
    </row>
    <row r="19" spans="1:17" x14ac:dyDescent="0.2">
      <c r="A19" s="161"/>
      <c r="B19" s="142"/>
      <c r="C19" s="142"/>
      <c r="D19" s="35" t="s">
        <v>145</v>
      </c>
      <c r="E19" s="7">
        <f>E20/$D$18</f>
        <v>5.0000000000000017E-2</v>
      </c>
      <c r="F19" s="8">
        <f t="shared" ref="F19:P19" si="7">F20/$D$18</f>
        <v>8.4635170721073821E-2</v>
      </c>
      <c r="G19" s="8">
        <f t="shared" si="7"/>
        <v>8.6547524643004636E-2</v>
      </c>
      <c r="H19" s="8">
        <f t="shared" si="7"/>
        <v>0.10000000000000003</v>
      </c>
      <c r="I19" s="8">
        <f t="shared" si="7"/>
        <v>0.10465411637672231</v>
      </c>
      <c r="J19" s="8">
        <f t="shared" si="7"/>
        <v>0.1365475246430046</v>
      </c>
      <c r="K19" s="8">
        <f t="shared" si="7"/>
        <v>0.13463517072107384</v>
      </c>
      <c r="L19" s="8">
        <f t="shared" si="7"/>
        <v>0.10000000000000003</v>
      </c>
      <c r="M19" s="8">
        <f t="shared" si="7"/>
        <v>9.5345883623277741E-2</v>
      </c>
      <c r="N19" s="8">
        <f t="shared" si="7"/>
        <v>6.3452475356995428E-2</v>
      </c>
      <c r="O19" s="8">
        <f t="shared" si="7"/>
        <v>2.8817304635921605E-2</v>
      </c>
      <c r="P19" s="162">
        <f t="shared" si="7"/>
        <v>1.5364829278926202E-2</v>
      </c>
    </row>
    <row r="20" spans="1:17" x14ac:dyDescent="0.2">
      <c r="A20" s="161"/>
      <c r="B20" s="142"/>
      <c r="C20" s="59" t="s">
        <v>307</v>
      </c>
      <c r="D20" s="36" t="s">
        <v>146</v>
      </c>
      <c r="E20" s="24">
        <f>SUM(E5,E7,E9,E11,E13,E15,E17)</f>
        <v>1002031.8300000002</v>
      </c>
      <c r="F20" s="25">
        <f t="shared" ref="F20:P20" si="8">SUM(F5,F7,F9,F11,F13,F15,F17)</f>
        <v>1696142.7000000002</v>
      </c>
      <c r="G20" s="25">
        <f t="shared" si="8"/>
        <v>1734467.4900000005</v>
      </c>
      <c r="H20" s="25">
        <f t="shared" si="8"/>
        <v>2004063.6600000004</v>
      </c>
      <c r="I20" s="25">
        <f t="shared" si="8"/>
        <v>2097335.1150000002</v>
      </c>
      <c r="J20" s="25">
        <f t="shared" si="8"/>
        <v>2736499.32</v>
      </c>
      <c r="K20" s="25">
        <f t="shared" si="8"/>
        <v>2698174.5300000003</v>
      </c>
      <c r="L20" s="25">
        <f t="shared" si="8"/>
        <v>2004063.6600000004</v>
      </c>
      <c r="M20" s="25">
        <f t="shared" si="8"/>
        <v>1910792.2050000003</v>
      </c>
      <c r="N20" s="25">
        <f t="shared" si="8"/>
        <v>1271628.0000000005</v>
      </c>
      <c r="O20" s="25">
        <f t="shared" si="8"/>
        <v>577517.13000000012</v>
      </c>
      <c r="P20" s="163">
        <f t="shared" si="8"/>
        <v>307920.96000000002</v>
      </c>
    </row>
    <row r="21" spans="1:17" x14ac:dyDescent="0.2">
      <c r="A21" s="161"/>
      <c r="B21" s="142"/>
      <c r="C21" s="58">
        <v>90</v>
      </c>
      <c r="D21" s="37" t="s">
        <v>147</v>
      </c>
      <c r="E21" s="27">
        <f>E22/$D$18</f>
        <v>5.0000000000000017E-2</v>
      </c>
      <c r="F21" s="26">
        <f>F22/$D$18</f>
        <v>0.13463517072107384</v>
      </c>
      <c r="G21" s="26">
        <f t="shared" ref="G21:P21" si="9">G22/$D$18</f>
        <v>0.22118269536407845</v>
      </c>
      <c r="H21" s="26">
        <f t="shared" si="9"/>
        <v>0.32118269536407845</v>
      </c>
      <c r="I21" s="26">
        <f t="shared" si="9"/>
        <v>0.42583681174080085</v>
      </c>
      <c r="J21" s="26">
        <f t="shared" si="9"/>
        <v>0.56238433638380547</v>
      </c>
      <c r="K21" s="26">
        <f t="shared" si="9"/>
        <v>0.69701950710487937</v>
      </c>
      <c r="L21" s="26">
        <f t="shared" si="9"/>
        <v>0.79701950710487934</v>
      </c>
      <c r="M21" s="26">
        <f t="shared" si="9"/>
        <v>0.89236539072815713</v>
      </c>
      <c r="N21" s="26">
        <f t="shared" si="9"/>
        <v>0.95581786608515262</v>
      </c>
      <c r="O21" s="26">
        <f t="shared" si="9"/>
        <v>0.98463517072107409</v>
      </c>
      <c r="P21" s="164">
        <f t="shared" si="9"/>
        <v>1.0000000000000004</v>
      </c>
    </row>
    <row r="22" spans="1:17" ht="15" thickBot="1" x14ac:dyDescent="0.25">
      <c r="A22" s="165"/>
      <c r="B22" s="144"/>
      <c r="C22" s="144"/>
      <c r="D22" s="166" t="s">
        <v>287</v>
      </c>
      <c r="E22" s="167">
        <f>E20</f>
        <v>1002031.8300000002</v>
      </c>
      <c r="F22" s="168">
        <f>E22+F20</f>
        <v>2698174.5300000003</v>
      </c>
      <c r="G22" s="168">
        <f t="shared" ref="G22:P22" si="10">F22+G20</f>
        <v>4432642.0200000005</v>
      </c>
      <c r="H22" s="168">
        <f t="shared" si="10"/>
        <v>6436705.6800000006</v>
      </c>
      <c r="I22" s="168">
        <f t="shared" si="10"/>
        <v>8534040.7950000018</v>
      </c>
      <c r="J22" s="168">
        <f t="shared" si="10"/>
        <v>11270540.115000002</v>
      </c>
      <c r="K22" s="168">
        <f t="shared" si="10"/>
        <v>13968714.645000003</v>
      </c>
      <c r="L22" s="168">
        <f t="shared" si="10"/>
        <v>15972778.305000003</v>
      </c>
      <c r="M22" s="168">
        <f t="shared" si="10"/>
        <v>17883570.510000005</v>
      </c>
      <c r="N22" s="168">
        <f t="shared" si="10"/>
        <v>19155198.510000005</v>
      </c>
      <c r="O22" s="168">
        <f t="shared" si="10"/>
        <v>19732715.640000004</v>
      </c>
      <c r="P22" s="172">
        <f t="shared" si="10"/>
        <v>20040636.600000005</v>
      </c>
    </row>
    <row r="24" spans="1:17" ht="15" x14ac:dyDescent="0.25">
      <c r="P24" s="156"/>
      <c r="Q24" s="39"/>
    </row>
    <row r="25" spans="1:17" x14ac:dyDescent="0.2">
      <c r="P25" s="60"/>
      <c r="Q25" s="39"/>
    </row>
    <row r="26" spans="1:17" ht="15" x14ac:dyDescent="0.25">
      <c r="C26">
        <v>63714.075962495881</v>
      </c>
      <c r="P26" s="156"/>
      <c r="Q26" s="39"/>
    </row>
    <row r="27" spans="1:17" ht="15" x14ac:dyDescent="0.25">
      <c r="P27" s="156"/>
    </row>
    <row r="28" spans="1:17" x14ac:dyDescent="0.2">
      <c r="P28" s="60"/>
    </row>
    <row r="29" spans="1:17" x14ac:dyDescent="0.2">
      <c r="P29" s="60"/>
    </row>
    <row r="30" spans="1:17" x14ac:dyDescent="0.2">
      <c r="P30" s="60"/>
    </row>
    <row r="31" spans="1:17" x14ac:dyDescent="0.2">
      <c r="P31" s="60"/>
    </row>
    <row r="32" spans="1:17" x14ac:dyDescent="0.2">
      <c r="P32" s="60"/>
    </row>
    <row r="33" spans="16:16" x14ac:dyDescent="0.2">
      <c r="P33" s="60"/>
    </row>
    <row r="34" spans="16:16" x14ac:dyDescent="0.2">
      <c r="P34" s="60"/>
    </row>
  </sheetData>
  <mergeCells count="15">
    <mergeCell ref="B2:P2"/>
    <mergeCell ref="C16:C17"/>
    <mergeCell ref="A4:A1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</mergeCells>
  <pageMargins left="0.51181102362204722" right="0.51181102362204722" top="0.78740157480314965" bottom="0.78740157480314965" header="0.31496062992125984" footer="0.31496062992125984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7F2F9-7E9F-4EB0-ADE7-D0E6B239CF24}">
  <dimension ref="A1:N52"/>
  <sheetViews>
    <sheetView view="pageBreakPreview" zoomScale="60" zoomScaleNormal="100" workbookViewId="0">
      <selection sqref="A1:I51"/>
    </sheetView>
  </sheetViews>
  <sheetFormatPr defaultRowHeight="14.25" x14ac:dyDescent="0.2"/>
  <cols>
    <col min="4" max="4" width="43.25" customWidth="1"/>
    <col min="8" max="9" width="10.5" bestFit="1" customWidth="1"/>
    <col min="12" max="12" width="10.25" bestFit="1" customWidth="1"/>
  </cols>
  <sheetData>
    <row r="1" spans="1:9" ht="15" customHeight="1" x14ac:dyDescent="0.2">
      <c r="A1" s="146"/>
      <c r="B1" s="147"/>
      <c r="C1" s="147"/>
      <c r="D1" s="147" t="s">
        <v>0</v>
      </c>
      <c r="E1" s="208" t="s">
        <v>1</v>
      </c>
      <c r="F1" s="208"/>
      <c r="G1" s="208" t="s">
        <v>2</v>
      </c>
      <c r="H1" s="208"/>
      <c r="I1" s="148" t="s">
        <v>3</v>
      </c>
    </row>
    <row r="2" spans="1:9" ht="14.25" customHeight="1" x14ac:dyDescent="0.2">
      <c r="A2" s="127"/>
      <c r="B2" s="128"/>
      <c r="C2" s="128"/>
      <c r="D2" s="128" t="s">
        <v>293</v>
      </c>
      <c r="E2" s="200" t="s">
        <v>4</v>
      </c>
      <c r="F2" s="200"/>
      <c r="G2" s="200" t="s">
        <v>5</v>
      </c>
      <c r="H2" s="200"/>
      <c r="I2" s="129" t="s">
        <v>6</v>
      </c>
    </row>
    <row r="3" spans="1:9" s="1" customFormat="1" ht="14.25" customHeight="1" x14ac:dyDescent="0.2">
      <c r="A3" s="209" t="s">
        <v>7</v>
      </c>
      <c r="B3" s="210"/>
      <c r="C3" s="210"/>
      <c r="D3" s="210"/>
      <c r="E3" s="210"/>
      <c r="F3" s="210"/>
      <c r="G3" s="210"/>
      <c r="H3" s="210"/>
      <c r="I3" s="211"/>
    </row>
    <row r="4" spans="1:9" s="1" customFormat="1" ht="14.25" customHeight="1" x14ac:dyDescent="0.2">
      <c r="A4" s="149" t="s">
        <v>8</v>
      </c>
      <c r="B4" s="150" t="s">
        <v>9</v>
      </c>
      <c r="C4" s="151" t="s">
        <v>10</v>
      </c>
      <c r="D4" s="151" t="s">
        <v>11</v>
      </c>
      <c r="E4" s="152" t="s">
        <v>12</v>
      </c>
      <c r="F4" s="150" t="s">
        <v>13</v>
      </c>
      <c r="G4" s="150" t="s">
        <v>14</v>
      </c>
      <c r="H4" s="150" t="s">
        <v>15</v>
      </c>
      <c r="I4" s="153" t="s">
        <v>16</v>
      </c>
    </row>
    <row r="5" spans="1:9" ht="15" customHeight="1" x14ac:dyDescent="0.2">
      <c r="A5" s="132" t="s">
        <v>17</v>
      </c>
      <c r="B5" s="14"/>
      <c r="C5" s="14"/>
      <c r="D5" s="14" t="s">
        <v>18</v>
      </c>
      <c r="E5" s="14"/>
      <c r="F5" s="15"/>
      <c r="G5" s="14"/>
      <c r="H5" s="14"/>
      <c r="I5" s="133">
        <v>0</v>
      </c>
    </row>
    <row r="6" spans="1:9" ht="25.5" x14ac:dyDescent="0.2">
      <c r="A6" s="132" t="s">
        <v>240</v>
      </c>
      <c r="B6" s="14"/>
      <c r="C6" s="14"/>
      <c r="D6" s="14" t="s">
        <v>241</v>
      </c>
      <c r="E6" s="14"/>
      <c r="F6" s="15"/>
      <c r="G6" s="14"/>
      <c r="H6" s="14"/>
      <c r="I6" s="133">
        <v>112392.62</v>
      </c>
    </row>
    <row r="7" spans="1:9" x14ac:dyDescent="0.2">
      <c r="A7" s="132" t="s">
        <v>242</v>
      </c>
      <c r="B7" s="14"/>
      <c r="C7" s="14"/>
      <c r="D7" s="14" t="s">
        <v>22</v>
      </c>
      <c r="E7" s="14"/>
      <c r="F7" s="15"/>
      <c r="G7" s="14"/>
      <c r="H7" s="14"/>
      <c r="I7" s="133">
        <v>1442.01</v>
      </c>
    </row>
    <row r="8" spans="1:9" ht="25.5" x14ac:dyDescent="0.2">
      <c r="A8" s="134" t="s">
        <v>243</v>
      </c>
      <c r="B8" s="18" t="s">
        <v>24</v>
      </c>
      <c r="C8" s="17" t="s">
        <v>25</v>
      </c>
      <c r="D8" s="17" t="s">
        <v>26</v>
      </c>
      <c r="E8" s="19" t="s">
        <v>27</v>
      </c>
      <c r="F8" s="18">
        <v>3</v>
      </c>
      <c r="G8" s="20">
        <v>376.56</v>
      </c>
      <c r="H8" s="20">
        <v>480.67</v>
      </c>
      <c r="I8" s="135">
        <v>1442.01</v>
      </c>
    </row>
    <row r="9" spans="1:9" x14ac:dyDescent="0.2">
      <c r="A9" s="132" t="s">
        <v>244</v>
      </c>
      <c r="B9" s="14"/>
      <c r="C9" s="14"/>
      <c r="D9" s="14" t="s">
        <v>29</v>
      </c>
      <c r="E9" s="14"/>
      <c r="F9" s="15"/>
      <c r="G9" s="14"/>
      <c r="H9" s="14"/>
      <c r="I9" s="133">
        <v>31755.37</v>
      </c>
    </row>
    <row r="10" spans="1:9" ht="38.25" x14ac:dyDescent="0.2">
      <c r="A10" s="134" t="s">
        <v>245</v>
      </c>
      <c r="B10" s="18" t="s">
        <v>31</v>
      </c>
      <c r="C10" s="17" t="s">
        <v>32</v>
      </c>
      <c r="D10" s="17" t="s">
        <v>33</v>
      </c>
      <c r="E10" s="19" t="s">
        <v>34</v>
      </c>
      <c r="F10" s="18">
        <v>1.3</v>
      </c>
      <c r="G10" s="20">
        <v>269.56</v>
      </c>
      <c r="H10" s="20">
        <v>344.09</v>
      </c>
      <c r="I10" s="135">
        <v>447.31</v>
      </c>
    </row>
    <row r="11" spans="1:9" ht="25.5" x14ac:dyDescent="0.2">
      <c r="A11" s="134" t="s">
        <v>246</v>
      </c>
      <c r="B11" s="18" t="s">
        <v>36</v>
      </c>
      <c r="C11" s="17" t="s">
        <v>32</v>
      </c>
      <c r="D11" s="17" t="s">
        <v>289</v>
      </c>
      <c r="E11" s="19" t="s">
        <v>34</v>
      </c>
      <c r="F11" s="18">
        <v>1</v>
      </c>
      <c r="G11" s="20">
        <v>730.95</v>
      </c>
      <c r="H11" s="20">
        <v>933.05</v>
      </c>
      <c r="I11" s="135">
        <v>933.05</v>
      </c>
    </row>
    <row r="12" spans="1:9" x14ac:dyDescent="0.2">
      <c r="A12" s="134" t="s">
        <v>247</v>
      </c>
      <c r="B12" s="18" t="s">
        <v>38</v>
      </c>
      <c r="C12" s="17" t="s">
        <v>25</v>
      </c>
      <c r="D12" s="17" t="s">
        <v>39</v>
      </c>
      <c r="E12" s="19" t="s">
        <v>27</v>
      </c>
      <c r="F12" s="18">
        <v>150</v>
      </c>
      <c r="G12" s="20">
        <v>1.5</v>
      </c>
      <c r="H12" s="20">
        <v>1.91</v>
      </c>
      <c r="I12" s="135">
        <v>286.5</v>
      </c>
    </row>
    <row r="13" spans="1:9" x14ac:dyDescent="0.2">
      <c r="A13" s="134" t="s">
        <v>247</v>
      </c>
      <c r="B13" s="18" t="s">
        <v>290</v>
      </c>
      <c r="C13" s="17" t="s">
        <v>32</v>
      </c>
      <c r="D13" s="17" t="s">
        <v>291</v>
      </c>
      <c r="E13" s="19" t="s">
        <v>12</v>
      </c>
      <c r="F13" s="18">
        <v>1</v>
      </c>
      <c r="G13" s="20">
        <v>284.68</v>
      </c>
      <c r="H13" s="20">
        <v>363.39</v>
      </c>
      <c r="I13" s="135">
        <v>363.39</v>
      </c>
    </row>
    <row r="14" spans="1:9" ht="38.25" x14ac:dyDescent="0.2">
      <c r="A14" s="134" t="s">
        <v>248</v>
      </c>
      <c r="B14" s="18" t="s">
        <v>41</v>
      </c>
      <c r="C14" s="17" t="s">
        <v>32</v>
      </c>
      <c r="D14" s="17" t="s">
        <v>42</v>
      </c>
      <c r="E14" s="19" t="s">
        <v>43</v>
      </c>
      <c r="F14" s="18">
        <v>1</v>
      </c>
      <c r="G14" s="20">
        <v>277.16000000000003</v>
      </c>
      <c r="H14" s="20">
        <v>353.79</v>
      </c>
      <c r="I14" s="135">
        <v>353.79</v>
      </c>
    </row>
    <row r="15" spans="1:9" ht="25.5" x14ac:dyDescent="0.2">
      <c r="A15" s="134" t="s">
        <v>249</v>
      </c>
      <c r="B15" s="18" t="s">
        <v>250</v>
      </c>
      <c r="C15" s="17" t="s">
        <v>46</v>
      </c>
      <c r="D15" s="17" t="s">
        <v>251</v>
      </c>
      <c r="E15" s="19" t="s">
        <v>48</v>
      </c>
      <c r="F15" s="18">
        <v>20</v>
      </c>
      <c r="G15" s="20">
        <v>131.86000000000001</v>
      </c>
      <c r="H15" s="20">
        <v>168.31</v>
      </c>
      <c r="I15" s="135">
        <v>3366.2</v>
      </c>
    </row>
    <row r="16" spans="1:9" ht="25.5" x14ac:dyDescent="0.2">
      <c r="A16" s="134" t="s">
        <v>252</v>
      </c>
      <c r="B16" s="18" t="s">
        <v>253</v>
      </c>
      <c r="C16" s="17" t="s">
        <v>46</v>
      </c>
      <c r="D16" s="17" t="s">
        <v>254</v>
      </c>
      <c r="E16" s="19" t="s">
        <v>48</v>
      </c>
      <c r="F16" s="18">
        <v>100</v>
      </c>
      <c r="G16" s="20">
        <v>113.32</v>
      </c>
      <c r="H16" s="20">
        <v>144.65</v>
      </c>
      <c r="I16" s="135">
        <v>14465</v>
      </c>
    </row>
    <row r="17" spans="1:9" ht="25.5" x14ac:dyDescent="0.2">
      <c r="A17" s="134" t="s">
        <v>255</v>
      </c>
      <c r="B17" s="18" t="s">
        <v>53</v>
      </c>
      <c r="C17" s="17" t="s">
        <v>32</v>
      </c>
      <c r="D17" s="17" t="s">
        <v>54</v>
      </c>
      <c r="E17" s="19" t="s">
        <v>48</v>
      </c>
      <c r="F17" s="18">
        <v>20</v>
      </c>
      <c r="G17" s="20">
        <v>187.09</v>
      </c>
      <c r="H17" s="20">
        <v>238.82</v>
      </c>
      <c r="I17" s="135">
        <v>4776.3999999999996</v>
      </c>
    </row>
    <row r="18" spans="1:9" ht="25.5" x14ac:dyDescent="0.2">
      <c r="A18" s="134" t="s">
        <v>256</v>
      </c>
      <c r="B18" s="18" t="s">
        <v>56</v>
      </c>
      <c r="C18" s="17" t="s">
        <v>32</v>
      </c>
      <c r="D18" s="17" t="s">
        <v>57</v>
      </c>
      <c r="E18" s="19" t="s">
        <v>34</v>
      </c>
      <c r="F18" s="18">
        <v>1</v>
      </c>
      <c r="G18" s="20">
        <v>232.33</v>
      </c>
      <c r="H18" s="20">
        <v>296.56</v>
      </c>
      <c r="I18" s="135">
        <v>296.56</v>
      </c>
    </row>
    <row r="19" spans="1:9" x14ac:dyDescent="0.2">
      <c r="A19" s="134" t="s">
        <v>257</v>
      </c>
      <c r="B19" s="18" t="s">
        <v>191</v>
      </c>
      <c r="C19" s="17" t="s">
        <v>46</v>
      </c>
      <c r="D19" s="17" t="s">
        <v>192</v>
      </c>
      <c r="E19" s="19" t="s">
        <v>61</v>
      </c>
      <c r="F19" s="18">
        <v>12</v>
      </c>
      <c r="G19" s="20">
        <v>341.79</v>
      </c>
      <c r="H19" s="20">
        <v>436.29</v>
      </c>
      <c r="I19" s="135">
        <v>5235.4799999999996</v>
      </c>
    </row>
    <row r="20" spans="1:9" ht="25.5" x14ac:dyDescent="0.2">
      <c r="A20" s="134" t="s">
        <v>258</v>
      </c>
      <c r="B20" s="18" t="s">
        <v>63</v>
      </c>
      <c r="C20" s="17" t="s">
        <v>32</v>
      </c>
      <c r="D20" s="17" t="s">
        <v>64</v>
      </c>
      <c r="E20" s="19" t="s">
        <v>34</v>
      </c>
      <c r="F20" s="18">
        <v>1</v>
      </c>
      <c r="G20" s="20">
        <v>101.44</v>
      </c>
      <c r="H20" s="20">
        <v>129.47999999999999</v>
      </c>
      <c r="I20" s="135">
        <v>129.47999999999999</v>
      </c>
    </row>
    <row r="21" spans="1:9" x14ac:dyDescent="0.2">
      <c r="A21" s="134" t="s">
        <v>259</v>
      </c>
      <c r="B21" s="18" t="s">
        <v>66</v>
      </c>
      <c r="C21" s="17" t="s">
        <v>46</v>
      </c>
      <c r="D21" s="17" t="s">
        <v>67</v>
      </c>
      <c r="E21" s="19" t="s">
        <v>68</v>
      </c>
      <c r="F21" s="18">
        <v>1</v>
      </c>
      <c r="G21" s="20">
        <v>469.8</v>
      </c>
      <c r="H21" s="20">
        <v>599.69000000000005</v>
      </c>
      <c r="I21" s="135">
        <v>599.69000000000005</v>
      </c>
    </row>
    <row r="22" spans="1:9" x14ac:dyDescent="0.2">
      <c r="A22" s="134" t="s">
        <v>260</v>
      </c>
      <c r="B22" s="18" t="s">
        <v>70</v>
      </c>
      <c r="C22" s="17" t="s">
        <v>46</v>
      </c>
      <c r="D22" s="17" t="s">
        <v>71</v>
      </c>
      <c r="E22" s="19" t="s">
        <v>68</v>
      </c>
      <c r="F22" s="18">
        <v>1</v>
      </c>
      <c r="G22" s="20">
        <v>46.52</v>
      </c>
      <c r="H22" s="20">
        <v>59.38</v>
      </c>
      <c r="I22" s="135">
        <v>59.38</v>
      </c>
    </row>
    <row r="23" spans="1:9" ht="38.25" x14ac:dyDescent="0.2">
      <c r="A23" s="134" t="s">
        <v>261</v>
      </c>
      <c r="B23" s="18" t="s">
        <v>73</v>
      </c>
      <c r="C23" s="17" t="s">
        <v>32</v>
      </c>
      <c r="D23" s="17" t="s">
        <v>74</v>
      </c>
      <c r="E23" s="19" t="s">
        <v>48</v>
      </c>
      <c r="F23" s="18">
        <v>20</v>
      </c>
      <c r="G23" s="20">
        <v>5.68</v>
      </c>
      <c r="H23" s="20">
        <v>7.25</v>
      </c>
      <c r="I23" s="135">
        <v>145</v>
      </c>
    </row>
    <row r="24" spans="1:9" ht="25.5" x14ac:dyDescent="0.2">
      <c r="A24" s="134" t="s">
        <v>262</v>
      </c>
      <c r="B24" s="18" t="s">
        <v>76</v>
      </c>
      <c r="C24" s="17" t="s">
        <v>32</v>
      </c>
      <c r="D24" s="17" t="s">
        <v>77</v>
      </c>
      <c r="E24" s="19" t="s">
        <v>34</v>
      </c>
      <c r="F24" s="18">
        <v>1</v>
      </c>
      <c r="G24" s="20">
        <v>139.18</v>
      </c>
      <c r="H24" s="20">
        <v>177.66</v>
      </c>
      <c r="I24" s="135">
        <v>177.66</v>
      </c>
    </row>
    <row r="25" spans="1:9" ht="25.5" x14ac:dyDescent="0.2">
      <c r="A25" s="134" t="s">
        <v>263</v>
      </c>
      <c r="B25" s="18" t="s">
        <v>79</v>
      </c>
      <c r="C25" s="17" t="s">
        <v>32</v>
      </c>
      <c r="D25" s="17" t="s">
        <v>80</v>
      </c>
      <c r="E25" s="19" t="s">
        <v>34</v>
      </c>
      <c r="F25" s="18">
        <v>1</v>
      </c>
      <c r="G25" s="20">
        <v>94.39</v>
      </c>
      <c r="H25" s="20">
        <v>120.48</v>
      </c>
      <c r="I25" s="135">
        <v>120.48</v>
      </c>
    </row>
    <row r="26" spans="1:9" x14ac:dyDescent="0.2">
      <c r="A26" s="132" t="s">
        <v>264</v>
      </c>
      <c r="B26" s="14"/>
      <c r="C26" s="14"/>
      <c r="D26" s="14" t="s">
        <v>82</v>
      </c>
      <c r="E26" s="14"/>
      <c r="F26" s="15"/>
      <c r="G26" s="14"/>
      <c r="H26" s="14"/>
      <c r="I26" s="133">
        <v>119.4</v>
      </c>
    </row>
    <row r="27" spans="1:9" ht="25.5" x14ac:dyDescent="0.2">
      <c r="A27" s="134" t="s">
        <v>265</v>
      </c>
      <c r="B27" s="18" t="s">
        <v>84</v>
      </c>
      <c r="C27" s="17" t="s">
        <v>32</v>
      </c>
      <c r="D27" s="17" t="s">
        <v>85</v>
      </c>
      <c r="E27" s="19" t="s">
        <v>86</v>
      </c>
      <c r="F27" s="18">
        <v>20</v>
      </c>
      <c r="G27" s="20">
        <v>4.68</v>
      </c>
      <c r="H27" s="20">
        <v>5.97</v>
      </c>
      <c r="I27" s="135">
        <v>119.4</v>
      </c>
    </row>
    <row r="28" spans="1:9" x14ac:dyDescent="0.2">
      <c r="A28" s="132" t="s">
        <v>266</v>
      </c>
      <c r="B28" s="14"/>
      <c r="C28" s="14"/>
      <c r="D28" s="14" t="s">
        <v>88</v>
      </c>
      <c r="E28" s="14"/>
      <c r="F28" s="15"/>
      <c r="G28" s="14"/>
      <c r="H28" s="14"/>
      <c r="I28" s="133">
        <v>61239.1</v>
      </c>
    </row>
    <row r="29" spans="1:9" ht="51" x14ac:dyDescent="0.2">
      <c r="A29" s="134" t="s">
        <v>267</v>
      </c>
      <c r="B29" s="18" t="s">
        <v>217</v>
      </c>
      <c r="C29" s="17" t="s">
        <v>32</v>
      </c>
      <c r="D29" s="17" t="s">
        <v>218</v>
      </c>
      <c r="E29" s="19" t="s">
        <v>43</v>
      </c>
      <c r="F29" s="18">
        <v>1</v>
      </c>
      <c r="G29" s="20">
        <v>7966.11</v>
      </c>
      <c r="H29" s="20">
        <v>10168.73</v>
      </c>
      <c r="I29" s="135">
        <v>10168.73</v>
      </c>
    </row>
    <row r="30" spans="1:9" ht="38.25" x14ac:dyDescent="0.2">
      <c r="A30" s="134" t="s">
        <v>268</v>
      </c>
      <c r="B30" s="18" t="s">
        <v>214</v>
      </c>
      <c r="C30" s="17" t="s">
        <v>32</v>
      </c>
      <c r="D30" s="17" t="s">
        <v>215</v>
      </c>
      <c r="E30" s="19" t="s">
        <v>12</v>
      </c>
      <c r="F30" s="18">
        <v>1</v>
      </c>
      <c r="G30" s="20">
        <v>38873.589999999997</v>
      </c>
      <c r="H30" s="20">
        <v>49622.13</v>
      </c>
      <c r="I30" s="135">
        <v>49622.13</v>
      </c>
    </row>
    <row r="31" spans="1:9" ht="38.25" x14ac:dyDescent="0.2">
      <c r="A31" s="134" t="s">
        <v>269</v>
      </c>
      <c r="B31" s="18" t="s">
        <v>96</v>
      </c>
      <c r="C31" s="17" t="s">
        <v>32</v>
      </c>
      <c r="D31" s="17" t="s">
        <v>97</v>
      </c>
      <c r="E31" s="19" t="s">
        <v>34</v>
      </c>
      <c r="F31" s="18">
        <v>1</v>
      </c>
      <c r="G31" s="20">
        <v>1134.54</v>
      </c>
      <c r="H31" s="20">
        <v>1448.24</v>
      </c>
      <c r="I31" s="135">
        <v>1448.24</v>
      </c>
    </row>
    <row r="32" spans="1:9" x14ac:dyDescent="0.2">
      <c r="A32" s="132" t="s">
        <v>270</v>
      </c>
      <c r="B32" s="14"/>
      <c r="C32" s="14"/>
      <c r="D32" s="14" t="s">
        <v>271</v>
      </c>
      <c r="E32" s="14"/>
      <c r="F32" s="15"/>
      <c r="G32" s="14"/>
      <c r="H32" s="14"/>
      <c r="I32" s="133">
        <v>1010.01</v>
      </c>
    </row>
    <row r="33" spans="1:14" ht="25.5" x14ac:dyDescent="0.2">
      <c r="A33" s="134" t="s">
        <v>272</v>
      </c>
      <c r="B33" s="18" t="s">
        <v>120</v>
      </c>
      <c r="C33" s="17" t="s">
        <v>32</v>
      </c>
      <c r="D33" s="17" t="s">
        <v>121</v>
      </c>
      <c r="E33" s="19" t="s">
        <v>34</v>
      </c>
      <c r="F33" s="18">
        <v>1</v>
      </c>
      <c r="G33" s="20">
        <v>791.24</v>
      </c>
      <c r="H33" s="20">
        <v>1010.01</v>
      </c>
      <c r="I33" s="135">
        <v>1010.01</v>
      </c>
    </row>
    <row r="34" spans="1:14" x14ac:dyDescent="0.2">
      <c r="A34" s="132" t="s">
        <v>273</v>
      </c>
      <c r="B34" s="14"/>
      <c r="C34" s="14"/>
      <c r="D34" s="14" t="s">
        <v>123</v>
      </c>
      <c r="E34" s="14"/>
      <c r="F34" s="15"/>
      <c r="G34" s="14"/>
      <c r="H34" s="14"/>
      <c r="I34" s="133">
        <v>4616.3599999999997</v>
      </c>
    </row>
    <row r="35" spans="1:14" ht="38.25" x14ac:dyDescent="0.2">
      <c r="A35" s="134" t="s">
        <v>274</v>
      </c>
      <c r="B35" s="18" t="s">
        <v>125</v>
      </c>
      <c r="C35" s="17" t="s">
        <v>25</v>
      </c>
      <c r="D35" s="17" t="s">
        <v>126</v>
      </c>
      <c r="E35" s="19" t="s">
        <v>127</v>
      </c>
      <c r="F35" s="18">
        <v>40</v>
      </c>
      <c r="G35" s="20">
        <v>61.09</v>
      </c>
      <c r="H35" s="20">
        <v>77.98</v>
      </c>
      <c r="I35" s="135">
        <v>3119.2</v>
      </c>
    </row>
    <row r="36" spans="1:14" ht="25.5" x14ac:dyDescent="0.2">
      <c r="A36" s="134" t="s">
        <v>275</v>
      </c>
      <c r="B36" s="18" t="s">
        <v>135</v>
      </c>
      <c r="C36" s="17" t="s">
        <v>25</v>
      </c>
      <c r="D36" s="17" t="s">
        <v>136</v>
      </c>
      <c r="E36" s="19" t="s">
        <v>27</v>
      </c>
      <c r="F36" s="18">
        <v>1.8</v>
      </c>
      <c r="G36" s="20">
        <v>468.15</v>
      </c>
      <c r="H36" s="20">
        <v>597.59</v>
      </c>
      <c r="I36" s="135">
        <v>1075.6600000000001</v>
      </c>
    </row>
    <row r="37" spans="1:14" ht="38.25" x14ac:dyDescent="0.2">
      <c r="A37" s="134" t="s">
        <v>276</v>
      </c>
      <c r="B37" s="18" t="s">
        <v>138</v>
      </c>
      <c r="C37" s="17" t="s">
        <v>25</v>
      </c>
      <c r="D37" s="17" t="s">
        <v>139</v>
      </c>
      <c r="E37" s="19" t="s">
        <v>27</v>
      </c>
      <c r="F37" s="18">
        <v>12</v>
      </c>
      <c r="G37" s="20">
        <v>12.4</v>
      </c>
      <c r="H37" s="20">
        <v>15.82</v>
      </c>
      <c r="I37" s="135">
        <v>189.84</v>
      </c>
    </row>
    <row r="38" spans="1:14" ht="25.5" x14ac:dyDescent="0.2">
      <c r="A38" s="134" t="s">
        <v>277</v>
      </c>
      <c r="B38" s="18" t="s">
        <v>129</v>
      </c>
      <c r="C38" s="17" t="s">
        <v>25</v>
      </c>
      <c r="D38" s="17" t="s">
        <v>130</v>
      </c>
      <c r="E38" s="19" t="s">
        <v>131</v>
      </c>
      <c r="F38" s="18">
        <v>1</v>
      </c>
      <c r="G38" s="20">
        <v>94.93</v>
      </c>
      <c r="H38" s="20">
        <v>121.17</v>
      </c>
      <c r="I38" s="135">
        <v>121.17</v>
      </c>
      <c r="L38" s="60"/>
      <c r="M38" s="60"/>
      <c r="N38" s="60"/>
    </row>
    <row r="39" spans="1:14" ht="25.5" x14ac:dyDescent="0.2">
      <c r="A39" s="134" t="s">
        <v>278</v>
      </c>
      <c r="B39" s="18" t="s">
        <v>133</v>
      </c>
      <c r="C39" s="17" t="s">
        <v>32</v>
      </c>
      <c r="D39" s="17" t="s">
        <v>134</v>
      </c>
      <c r="E39" s="19" t="s">
        <v>34</v>
      </c>
      <c r="F39" s="18">
        <v>1</v>
      </c>
      <c r="G39" s="20">
        <v>86.56</v>
      </c>
      <c r="H39" s="20">
        <v>110.49</v>
      </c>
      <c r="I39" s="135">
        <v>110.49</v>
      </c>
      <c r="L39" s="60"/>
      <c r="M39" s="60"/>
      <c r="N39" s="60"/>
    </row>
    <row r="40" spans="1:14" ht="25.5" x14ac:dyDescent="0.2">
      <c r="A40" s="132" t="s">
        <v>279</v>
      </c>
      <c r="B40" s="14"/>
      <c r="C40" s="14"/>
      <c r="D40" s="14" t="s">
        <v>220</v>
      </c>
      <c r="E40" s="14"/>
      <c r="F40" s="15"/>
      <c r="G40" s="14"/>
      <c r="H40" s="14"/>
      <c r="I40" s="133">
        <v>12210.37</v>
      </c>
      <c r="L40" s="60"/>
      <c r="M40" s="60"/>
      <c r="N40" s="60"/>
    </row>
    <row r="41" spans="1:14" ht="25.5" x14ac:dyDescent="0.2">
      <c r="A41" s="134" t="s">
        <v>280</v>
      </c>
      <c r="B41" s="18" t="s">
        <v>101</v>
      </c>
      <c r="C41" s="17" t="s">
        <v>32</v>
      </c>
      <c r="D41" s="17" t="s">
        <v>102</v>
      </c>
      <c r="E41" s="19" t="s">
        <v>43</v>
      </c>
      <c r="F41" s="18">
        <v>1</v>
      </c>
      <c r="G41" s="20">
        <v>1796.02</v>
      </c>
      <c r="H41" s="20">
        <v>2292.61</v>
      </c>
      <c r="I41" s="135">
        <v>2292.61</v>
      </c>
      <c r="L41" s="60"/>
      <c r="M41" s="60"/>
      <c r="N41" s="60"/>
    </row>
    <row r="42" spans="1:14" ht="25.5" x14ac:dyDescent="0.2">
      <c r="A42" s="134" t="s">
        <v>281</v>
      </c>
      <c r="B42" s="18" t="s">
        <v>104</v>
      </c>
      <c r="C42" s="17" t="s">
        <v>32</v>
      </c>
      <c r="D42" s="17" t="s">
        <v>105</v>
      </c>
      <c r="E42" s="19" t="s">
        <v>34</v>
      </c>
      <c r="F42" s="18">
        <v>1</v>
      </c>
      <c r="G42" s="20">
        <v>2955.98</v>
      </c>
      <c r="H42" s="20">
        <v>3773.3</v>
      </c>
      <c r="I42" s="135">
        <v>3773.3</v>
      </c>
      <c r="L42" s="60"/>
      <c r="M42" s="60"/>
      <c r="N42" s="60"/>
    </row>
    <row r="43" spans="1:14" ht="25.5" x14ac:dyDescent="0.2">
      <c r="A43" s="134" t="s">
        <v>282</v>
      </c>
      <c r="B43" s="18" t="s">
        <v>107</v>
      </c>
      <c r="C43" s="17" t="s">
        <v>32</v>
      </c>
      <c r="D43" s="17" t="s">
        <v>108</v>
      </c>
      <c r="E43" s="19" t="s">
        <v>109</v>
      </c>
      <c r="F43" s="18">
        <v>38.28</v>
      </c>
      <c r="G43" s="20">
        <v>28.18</v>
      </c>
      <c r="H43" s="20">
        <v>35.97</v>
      </c>
      <c r="I43" s="135">
        <v>1376.93</v>
      </c>
      <c r="L43" s="60"/>
      <c r="M43" s="60"/>
      <c r="N43" s="60"/>
    </row>
    <row r="44" spans="1:14" ht="25.5" x14ac:dyDescent="0.2">
      <c r="A44" s="134" t="s">
        <v>283</v>
      </c>
      <c r="B44" s="18" t="s">
        <v>114</v>
      </c>
      <c r="C44" s="17" t="s">
        <v>32</v>
      </c>
      <c r="D44" s="17" t="s">
        <v>115</v>
      </c>
      <c r="E44" s="19" t="s">
        <v>48</v>
      </c>
      <c r="F44" s="18">
        <v>70</v>
      </c>
      <c r="G44" s="20">
        <v>8.16</v>
      </c>
      <c r="H44" s="20">
        <v>10.41</v>
      </c>
      <c r="I44" s="135">
        <v>728.7</v>
      </c>
      <c r="L44" s="60"/>
      <c r="M44" s="60"/>
      <c r="N44" s="60"/>
    </row>
    <row r="45" spans="1:14" ht="25.5" x14ac:dyDescent="0.2">
      <c r="A45" s="134" t="s">
        <v>284</v>
      </c>
      <c r="B45" s="18" t="s">
        <v>117</v>
      </c>
      <c r="C45" s="17" t="s">
        <v>32</v>
      </c>
      <c r="D45" s="17" t="s">
        <v>118</v>
      </c>
      <c r="E45" s="19" t="s">
        <v>48</v>
      </c>
      <c r="F45" s="18">
        <v>100</v>
      </c>
      <c r="G45" s="20">
        <v>14.5</v>
      </c>
      <c r="H45" s="20">
        <v>18.5</v>
      </c>
      <c r="I45" s="135">
        <v>1850</v>
      </c>
      <c r="L45" s="61"/>
      <c r="M45" s="60"/>
      <c r="N45" s="60"/>
    </row>
    <row r="46" spans="1:14" ht="25.5" x14ac:dyDescent="0.2">
      <c r="A46" s="134" t="s">
        <v>285</v>
      </c>
      <c r="B46" s="18" t="s">
        <v>111</v>
      </c>
      <c r="C46" s="17" t="s">
        <v>25</v>
      </c>
      <c r="D46" s="17" t="s">
        <v>112</v>
      </c>
      <c r="E46" s="19" t="s">
        <v>109</v>
      </c>
      <c r="F46" s="18">
        <v>38.06</v>
      </c>
      <c r="G46" s="20">
        <v>45.06</v>
      </c>
      <c r="H46" s="20">
        <v>57.51</v>
      </c>
      <c r="I46" s="135">
        <v>2188.83</v>
      </c>
      <c r="L46" s="60"/>
      <c r="M46" s="60"/>
      <c r="N46" s="60"/>
    </row>
    <row r="47" spans="1:14" x14ac:dyDescent="0.2">
      <c r="A47" s="136"/>
      <c r="B47" s="137"/>
      <c r="C47" s="137"/>
      <c r="D47" s="137"/>
      <c r="E47" s="137"/>
      <c r="F47" s="137"/>
      <c r="G47" s="137"/>
      <c r="H47" s="137"/>
      <c r="I47" s="138"/>
      <c r="L47" s="60"/>
      <c r="M47" s="60"/>
      <c r="N47" s="60"/>
    </row>
    <row r="48" spans="1:14" ht="14.25" customHeight="1" x14ac:dyDescent="0.2">
      <c r="A48" s="197"/>
      <c r="B48" s="198"/>
      <c r="C48" s="198"/>
      <c r="D48" s="139"/>
      <c r="E48" s="140"/>
      <c r="F48" s="195" t="s">
        <v>140</v>
      </c>
      <c r="G48" s="195"/>
      <c r="H48" s="195"/>
      <c r="I48" s="141">
        <v>88050.18</v>
      </c>
      <c r="L48" s="60"/>
      <c r="M48" s="60"/>
      <c r="N48" s="60"/>
    </row>
    <row r="49" spans="1:10" ht="14.25" customHeight="1" x14ac:dyDescent="0.2">
      <c r="A49" s="197"/>
      <c r="B49" s="198"/>
      <c r="C49" s="198"/>
      <c r="D49" s="139"/>
      <c r="E49" s="154"/>
      <c r="F49" s="195" t="s">
        <v>141</v>
      </c>
      <c r="G49" s="195"/>
      <c r="H49" s="195"/>
      <c r="I49" s="141">
        <v>24342.44</v>
      </c>
    </row>
    <row r="50" spans="1:10" ht="14.25" customHeight="1" x14ac:dyDescent="0.2">
      <c r="A50" s="197"/>
      <c r="B50" s="198"/>
      <c r="C50" s="198"/>
      <c r="D50" s="139"/>
      <c r="E50" s="154"/>
      <c r="F50" s="195" t="s">
        <v>142</v>
      </c>
      <c r="G50" s="195"/>
      <c r="H50" s="195"/>
      <c r="I50" s="141">
        <v>112392.62</v>
      </c>
      <c r="J50" s="123"/>
    </row>
    <row r="51" spans="1:10" ht="14.25" customHeight="1" thickBot="1" x14ac:dyDescent="0.25">
      <c r="A51" s="206"/>
      <c r="B51" s="207"/>
      <c r="C51" s="207"/>
      <c r="D51" s="143"/>
      <c r="E51" s="155"/>
      <c r="F51" s="196" t="s">
        <v>311</v>
      </c>
      <c r="G51" s="196"/>
      <c r="H51" s="196"/>
      <c r="I51" s="145">
        <f>I50*70</f>
        <v>7867483.3999999994</v>
      </c>
    </row>
    <row r="52" spans="1:10" x14ac:dyDescent="0.2">
      <c r="E52" s="39"/>
      <c r="F52" s="39"/>
      <c r="G52" s="39"/>
      <c r="H52" s="39"/>
      <c r="I52" s="39"/>
    </row>
  </sheetData>
  <mergeCells count="13">
    <mergeCell ref="E1:F1"/>
    <mergeCell ref="G1:H1"/>
    <mergeCell ref="A3:I3"/>
    <mergeCell ref="E2:F2"/>
    <mergeCell ref="G2:H2"/>
    <mergeCell ref="A48:C48"/>
    <mergeCell ref="F48:H48"/>
    <mergeCell ref="F49:H49"/>
    <mergeCell ref="F50:H50"/>
    <mergeCell ref="F51:H51"/>
    <mergeCell ref="A51:C51"/>
    <mergeCell ref="A49:C49"/>
    <mergeCell ref="A50:C50"/>
  </mergeCells>
  <pageMargins left="0.511811024" right="0.511811024" top="0.78740157499999996" bottom="0.78740157499999996" header="0.31496062000000002" footer="0.31496062000000002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BC351-E3FD-4E75-8C2D-E371D413F2FE}">
  <dimension ref="A1:S32"/>
  <sheetViews>
    <sheetView zoomScale="70" zoomScaleNormal="70" workbookViewId="0">
      <selection activeCell="P3" sqref="P3"/>
    </sheetView>
  </sheetViews>
  <sheetFormatPr defaultRowHeight="14.25" x14ac:dyDescent="0.2"/>
  <cols>
    <col min="1" max="1" width="4" bestFit="1" customWidth="1"/>
    <col min="2" max="2" width="4.375" bestFit="1" customWidth="1"/>
    <col min="3" max="3" width="33.75" customWidth="1"/>
    <col min="4" max="4" width="18.375" customWidth="1"/>
    <col min="5" max="5" width="15.25" bestFit="1" customWidth="1"/>
    <col min="6" max="9" width="15.625" bestFit="1" customWidth="1"/>
    <col min="10" max="11" width="15.25" bestFit="1" customWidth="1"/>
    <col min="12" max="13" width="15.625" bestFit="1" customWidth="1"/>
    <col min="14" max="14" width="15.25" bestFit="1" customWidth="1"/>
    <col min="15" max="15" width="14.625" bestFit="1" customWidth="1"/>
    <col min="16" max="16" width="16.75" customWidth="1"/>
  </cols>
  <sheetData>
    <row r="1" spans="1:16" s="1" customFormat="1" ht="15" thickBot="1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6" x14ac:dyDescent="0.2">
      <c r="A2" s="103"/>
      <c r="B2" s="213" t="s">
        <v>239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4"/>
    </row>
    <row r="3" spans="1:16" x14ac:dyDescent="0.2">
      <c r="A3" s="104"/>
      <c r="B3" s="90" t="s">
        <v>8</v>
      </c>
      <c r="C3" s="69" t="s">
        <v>11</v>
      </c>
      <c r="D3" s="90" t="s">
        <v>144</v>
      </c>
      <c r="E3" s="69">
        <v>1</v>
      </c>
      <c r="F3" s="69">
        <v>2</v>
      </c>
      <c r="G3" s="69">
        <v>3</v>
      </c>
      <c r="H3" s="69">
        <v>4</v>
      </c>
      <c r="I3" s="69">
        <v>5</v>
      </c>
      <c r="J3" s="69">
        <v>6</v>
      </c>
      <c r="K3" s="69">
        <v>7</v>
      </c>
      <c r="L3" s="69">
        <v>8</v>
      </c>
      <c r="M3" s="69">
        <v>9</v>
      </c>
      <c r="N3" s="69">
        <v>10</v>
      </c>
      <c r="O3" s="69">
        <v>11</v>
      </c>
      <c r="P3" s="105">
        <v>12</v>
      </c>
    </row>
    <row r="4" spans="1:16" x14ac:dyDescent="0.2">
      <c r="A4" s="215" t="s">
        <v>312</v>
      </c>
      <c r="B4" s="216">
        <v>1</v>
      </c>
      <c r="C4" s="218" t="str">
        <f>'Orçam. Sint. Poços Calca.'!D7</f>
        <v>SERVIÇOS PRELIMINARES</v>
      </c>
      <c r="D4" s="77">
        <v>1</v>
      </c>
      <c r="E4" s="100">
        <v>0.05</v>
      </c>
      <c r="F4" s="100">
        <v>0.05</v>
      </c>
      <c r="G4" s="100">
        <v>0.1</v>
      </c>
      <c r="H4" s="100">
        <v>0.1</v>
      </c>
      <c r="I4" s="100">
        <v>0.15</v>
      </c>
      <c r="J4" s="100">
        <v>0.15</v>
      </c>
      <c r="K4" s="100">
        <v>0.1</v>
      </c>
      <c r="L4" s="100">
        <v>0.1</v>
      </c>
      <c r="M4" s="100">
        <v>0.05</v>
      </c>
      <c r="N4" s="100">
        <v>0.05</v>
      </c>
      <c r="O4" s="100">
        <v>0.05</v>
      </c>
      <c r="P4" s="106">
        <v>0.05</v>
      </c>
    </row>
    <row r="5" spans="1:16" x14ac:dyDescent="0.2">
      <c r="A5" s="215"/>
      <c r="B5" s="217"/>
      <c r="C5" s="212"/>
      <c r="D5" s="78">
        <f>'Orçam. Sint. Poços Calca.'!I7*C23</f>
        <v>100940.7</v>
      </c>
      <c r="E5" s="101">
        <f>$D$5*E4</f>
        <v>5047.0349999999999</v>
      </c>
      <c r="F5" s="101">
        <f>$D$5*F4</f>
        <v>5047.0349999999999</v>
      </c>
      <c r="G5" s="101">
        <f t="shared" ref="G5:P5" si="0">$D$5*G4</f>
        <v>10094.07</v>
      </c>
      <c r="H5" s="101">
        <f t="shared" si="0"/>
        <v>10094.07</v>
      </c>
      <c r="I5" s="101">
        <f t="shared" si="0"/>
        <v>15141.105</v>
      </c>
      <c r="J5" s="101">
        <f t="shared" si="0"/>
        <v>15141.105</v>
      </c>
      <c r="K5" s="101">
        <f t="shared" si="0"/>
        <v>10094.07</v>
      </c>
      <c r="L5" s="101">
        <f t="shared" si="0"/>
        <v>10094.07</v>
      </c>
      <c r="M5" s="101">
        <f t="shared" si="0"/>
        <v>5047.0349999999999</v>
      </c>
      <c r="N5" s="101">
        <f t="shared" si="0"/>
        <v>5047.0349999999999</v>
      </c>
      <c r="O5" s="101">
        <f t="shared" si="0"/>
        <v>5047.0349999999999</v>
      </c>
      <c r="P5" s="107">
        <f t="shared" si="0"/>
        <v>5047.0349999999999</v>
      </c>
    </row>
    <row r="6" spans="1:16" x14ac:dyDescent="0.2">
      <c r="A6" s="215"/>
      <c r="B6" s="217">
        <v>2</v>
      </c>
      <c r="C6" s="212" t="str">
        <f>'Orçam. Sint. Poços Calca.'!D9</f>
        <v>PERFURAÇÃO DE POÇOS</v>
      </c>
      <c r="D6" s="79">
        <v>1</v>
      </c>
      <c r="E6" s="100">
        <v>0.05</v>
      </c>
      <c r="F6" s="100">
        <v>0.1</v>
      </c>
      <c r="G6" s="100">
        <v>0.1</v>
      </c>
      <c r="H6" s="100">
        <v>0.1</v>
      </c>
      <c r="I6" s="100">
        <v>0.1</v>
      </c>
      <c r="J6" s="100">
        <v>0.15</v>
      </c>
      <c r="K6" s="100">
        <v>0.15</v>
      </c>
      <c r="L6" s="100">
        <v>0.1</v>
      </c>
      <c r="M6" s="100">
        <v>0.1</v>
      </c>
      <c r="N6" s="100">
        <v>0.05</v>
      </c>
      <c r="O6" s="102"/>
      <c r="P6" s="108"/>
    </row>
    <row r="7" spans="1:16" x14ac:dyDescent="0.2">
      <c r="A7" s="215"/>
      <c r="B7" s="217"/>
      <c r="C7" s="212"/>
      <c r="D7" s="78">
        <f>'Orçam. Sint. Poços Calca.'!I9*70</f>
        <v>2222875.9</v>
      </c>
      <c r="E7" s="101">
        <f>$D$7*E6</f>
        <v>111143.795</v>
      </c>
      <c r="F7" s="101">
        <f t="shared" ref="F7:P7" si="1">$D$7*F6</f>
        <v>222287.59</v>
      </c>
      <c r="G7" s="101">
        <f t="shared" si="1"/>
        <v>222287.59</v>
      </c>
      <c r="H7" s="101">
        <f t="shared" si="1"/>
        <v>222287.59</v>
      </c>
      <c r="I7" s="101">
        <f t="shared" si="1"/>
        <v>222287.59</v>
      </c>
      <c r="J7" s="101">
        <f t="shared" si="1"/>
        <v>333431.38499999995</v>
      </c>
      <c r="K7" s="101">
        <f t="shared" si="1"/>
        <v>333431.38499999995</v>
      </c>
      <c r="L7" s="101">
        <f t="shared" si="1"/>
        <v>222287.59</v>
      </c>
      <c r="M7" s="101">
        <f t="shared" si="1"/>
        <v>222287.59</v>
      </c>
      <c r="N7" s="101">
        <f t="shared" si="1"/>
        <v>111143.795</v>
      </c>
      <c r="O7" s="101">
        <f t="shared" si="1"/>
        <v>0</v>
      </c>
      <c r="P7" s="107">
        <f t="shared" si="1"/>
        <v>0</v>
      </c>
    </row>
    <row r="8" spans="1:16" x14ac:dyDescent="0.2">
      <c r="A8" s="215"/>
      <c r="B8" s="217">
        <v>3</v>
      </c>
      <c r="C8" s="212" t="str">
        <f>'Orçam. Sint. Poços Calca.'!D26</f>
        <v>TRANSPORTE/INSTALAÇÃO DOS POÇOS</v>
      </c>
      <c r="D8" s="79">
        <v>1</v>
      </c>
      <c r="E8" s="100">
        <v>0.05</v>
      </c>
      <c r="F8" s="100">
        <v>0.05</v>
      </c>
      <c r="G8" s="100">
        <v>0.05</v>
      </c>
      <c r="H8" s="100">
        <v>0.1</v>
      </c>
      <c r="I8" s="100">
        <v>0.1</v>
      </c>
      <c r="J8" s="100">
        <v>0.1</v>
      </c>
      <c r="K8" s="100">
        <v>0.1</v>
      </c>
      <c r="L8" s="100">
        <v>0.1</v>
      </c>
      <c r="M8" s="100">
        <v>0.1</v>
      </c>
      <c r="N8" s="100">
        <v>0.1</v>
      </c>
      <c r="O8" s="100">
        <v>0.1</v>
      </c>
      <c r="P8" s="106">
        <v>0.05</v>
      </c>
    </row>
    <row r="9" spans="1:16" x14ac:dyDescent="0.2">
      <c r="A9" s="215"/>
      <c r="B9" s="217"/>
      <c r="C9" s="212"/>
      <c r="D9" s="78">
        <f>'Orçam. Sint. Poços Calca.'!I26*C23</f>
        <v>8358</v>
      </c>
      <c r="E9" s="101">
        <f>$D$9*E8</f>
        <v>417.90000000000003</v>
      </c>
      <c r="F9" s="101">
        <f t="shared" ref="F9:P9" si="2">$D$9*F8</f>
        <v>417.90000000000003</v>
      </c>
      <c r="G9" s="101">
        <f t="shared" si="2"/>
        <v>417.90000000000003</v>
      </c>
      <c r="H9" s="101">
        <f t="shared" si="2"/>
        <v>835.80000000000007</v>
      </c>
      <c r="I9" s="101">
        <f t="shared" si="2"/>
        <v>835.80000000000007</v>
      </c>
      <c r="J9" s="101">
        <f t="shared" si="2"/>
        <v>835.80000000000007</v>
      </c>
      <c r="K9" s="101">
        <f t="shared" si="2"/>
        <v>835.80000000000007</v>
      </c>
      <c r="L9" s="101">
        <f t="shared" si="2"/>
        <v>835.80000000000007</v>
      </c>
      <c r="M9" s="101">
        <f t="shared" si="2"/>
        <v>835.80000000000007</v>
      </c>
      <c r="N9" s="101">
        <f t="shared" si="2"/>
        <v>835.80000000000007</v>
      </c>
      <c r="O9" s="101">
        <f t="shared" si="2"/>
        <v>835.80000000000007</v>
      </c>
      <c r="P9" s="107">
        <f t="shared" si="2"/>
        <v>417.90000000000003</v>
      </c>
    </row>
    <row r="10" spans="1:16" x14ac:dyDescent="0.2">
      <c r="A10" s="215"/>
      <c r="B10" s="217">
        <v>4</v>
      </c>
      <c r="C10" s="212" t="str">
        <f>'Orçam. Sint. Poços Calca.'!D28</f>
        <v>INSTALAÇÃO DOS POÇOS COM BOMBA SUBMERSA</v>
      </c>
      <c r="D10" s="79">
        <v>1</v>
      </c>
      <c r="E10" s="100">
        <v>0.05</v>
      </c>
      <c r="F10" s="100">
        <v>0.1</v>
      </c>
      <c r="G10" s="100">
        <v>0.1</v>
      </c>
      <c r="H10" s="100">
        <v>0.1</v>
      </c>
      <c r="I10" s="100">
        <v>0.15</v>
      </c>
      <c r="J10" s="100">
        <v>0.15</v>
      </c>
      <c r="K10" s="100">
        <v>0.15</v>
      </c>
      <c r="L10" s="100">
        <v>0.1</v>
      </c>
      <c r="M10" s="100">
        <v>0.05</v>
      </c>
      <c r="N10" s="100">
        <v>0.05</v>
      </c>
      <c r="O10" s="100"/>
      <c r="P10" s="106"/>
    </row>
    <row r="11" spans="1:16" x14ac:dyDescent="0.2">
      <c r="A11" s="215"/>
      <c r="B11" s="217"/>
      <c r="C11" s="212"/>
      <c r="D11" s="78">
        <f>'Orçam. Sint. Poços Calca.'!I28*70</f>
        <v>4286737</v>
      </c>
      <c r="E11" s="101">
        <f t="shared" ref="E11:O11" si="3">$D$11*E10</f>
        <v>214336.85</v>
      </c>
      <c r="F11" s="101">
        <f t="shared" si="3"/>
        <v>428673.7</v>
      </c>
      <c r="G11" s="101">
        <f t="shared" si="3"/>
        <v>428673.7</v>
      </c>
      <c r="H11" s="101">
        <f t="shared" si="3"/>
        <v>428673.7</v>
      </c>
      <c r="I11" s="101">
        <f t="shared" si="3"/>
        <v>643010.54999999993</v>
      </c>
      <c r="J11" s="101">
        <f t="shared" si="3"/>
        <v>643010.54999999993</v>
      </c>
      <c r="K11" s="101">
        <f t="shared" si="3"/>
        <v>643010.54999999993</v>
      </c>
      <c r="L11" s="101">
        <f t="shared" si="3"/>
        <v>428673.7</v>
      </c>
      <c r="M11" s="101">
        <f t="shared" si="3"/>
        <v>214336.85</v>
      </c>
      <c r="N11" s="101">
        <f t="shared" si="3"/>
        <v>214336.85</v>
      </c>
      <c r="O11" s="101">
        <f t="shared" si="3"/>
        <v>0</v>
      </c>
      <c r="P11" s="107">
        <f t="shared" ref="P11" si="4">$D$11*P10</f>
        <v>0</v>
      </c>
    </row>
    <row r="12" spans="1:16" x14ac:dyDescent="0.2">
      <c r="A12" s="215"/>
      <c r="B12" s="217">
        <v>5</v>
      </c>
      <c r="C12" s="212" t="str">
        <f>'Orçam. Sint. Poços Calca.'!D32</f>
        <v>BEBEDOURO</v>
      </c>
      <c r="D12" s="79">
        <v>1</v>
      </c>
      <c r="E12" s="100">
        <v>0.05</v>
      </c>
      <c r="F12" s="100">
        <v>0.05</v>
      </c>
      <c r="G12" s="100">
        <v>0.1</v>
      </c>
      <c r="H12" s="100">
        <v>0.1</v>
      </c>
      <c r="I12" s="100">
        <v>0.15</v>
      </c>
      <c r="J12" s="100">
        <v>0.15</v>
      </c>
      <c r="K12" s="100">
        <v>0.1</v>
      </c>
      <c r="L12" s="100">
        <v>0.1</v>
      </c>
      <c r="M12" s="100">
        <v>0.05</v>
      </c>
      <c r="N12" s="100">
        <v>0.05</v>
      </c>
      <c r="O12" s="100">
        <v>0.05</v>
      </c>
      <c r="P12" s="106">
        <v>0.05</v>
      </c>
    </row>
    <row r="13" spans="1:16" x14ac:dyDescent="0.2">
      <c r="A13" s="215"/>
      <c r="B13" s="217"/>
      <c r="C13" s="212"/>
      <c r="D13" s="78">
        <f>'Orçam. Sint. Poços Calca.'!I32*C23</f>
        <v>70700.7</v>
      </c>
      <c r="E13" s="101">
        <f>$D$13*E12</f>
        <v>3535.0349999999999</v>
      </c>
      <c r="F13" s="101">
        <f t="shared" ref="F13:P13" si="5">$D$13*F12</f>
        <v>3535.0349999999999</v>
      </c>
      <c r="G13" s="101">
        <f t="shared" si="5"/>
        <v>7070.07</v>
      </c>
      <c r="H13" s="101">
        <f t="shared" si="5"/>
        <v>7070.07</v>
      </c>
      <c r="I13" s="101">
        <f t="shared" si="5"/>
        <v>10605.105</v>
      </c>
      <c r="J13" s="101">
        <f t="shared" si="5"/>
        <v>10605.105</v>
      </c>
      <c r="K13" s="101">
        <f t="shared" si="5"/>
        <v>7070.07</v>
      </c>
      <c r="L13" s="101">
        <f t="shared" si="5"/>
        <v>7070.07</v>
      </c>
      <c r="M13" s="101">
        <f t="shared" si="5"/>
        <v>3535.0349999999999</v>
      </c>
      <c r="N13" s="101">
        <f t="shared" si="5"/>
        <v>3535.0349999999999</v>
      </c>
      <c r="O13" s="101">
        <f t="shared" si="5"/>
        <v>3535.0349999999999</v>
      </c>
      <c r="P13" s="107">
        <f t="shared" si="5"/>
        <v>3535.0349999999999</v>
      </c>
    </row>
    <row r="14" spans="1:16" x14ac:dyDescent="0.2">
      <c r="A14" s="215"/>
      <c r="B14" s="217">
        <v>6</v>
      </c>
      <c r="C14" s="212" t="str">
        <f>'Orçam. Sint. Poços Calca.'!D34</f>
        <v>URBANIZAÇÃO DA ÁREA</v>
      </c>
      <c r="D14" s="79">
        <v>1</v>
      </c>
      <c r="E14" s="100">
        <v>0.05</v>
      </c>
      <c r="F14" s="100">
        <v>0.05</v>
      </c>
      <c r="G14" s="100">
        <v>0.1</v>
      </c>
      <c r="H14" s="100">
        <v>0.1</v>
      </c>
      <c r="I14" s="100">
        <v>0.15</v>
      </c>
      <c r="J14" s="100">
        <v>0.15</v>
      </c>
      <c r="K14" s="100">
        <v>0.1</v>
      </c>
      <c r="L14" s="100">
        <v>0.1</v>
      </c>
      <c r="M14" s="100">
        <v>0.05</v>
      </c>
      <c r="N14" s="100">
        <v>0.05</v>
      </c>
      <c r="O14" s="100">
        <v>0.05</v>
      </c>
      <c r="P14" s="106">
        <v>0.05</v>
      </c>
    </row>
    <row r="15" spans="1:16" x14ac:dyDescent="0.2">
      <c r="A15" s="215"/>
      <c r="B15" s="217"/>
      <c r="C15" s="212"/>
      <c r="D15" s="78">
        <f>'Orçam. Sint. Poços Calca.'!I34*70</f>
        <v>323145.19999999995</v>
      </c>
      <c r="E15" s="101">
        <f>$D$15*E14</f>
        <v>16157.259999999998</v>
      </c>
      <c r="F15" s="101">
        <f t="shared" ref="F15:P15" si="6">$D$15*F14</f>
        <v>16157.259999999998</v>
      </c>
      <c r="G15" s="101">
        <f t="shared" si="6"/>
        <v>32314.519999999997</v>
      </c>
      <c r="H15" s="101">
        <f t="shared" si="6"/>
        <v>32314.519999999997</v>
      </c>
      <c r="I15" s="101">
        <f t="shared" si="6"/>
        <v>48471.779999999992</v>
      </c>
      <c r="J15" s="101">
        <f t="shared" si="6"/>
        <v>48471.779999999992</v>
      </c>
      <c r="K15" s="101">
        <f t="shared" si="6"/>
        <v>32314.519999999997</v>
      </c>
      <c r="L15" s="101">
        <f t="shared" si="6"/>
        <v>32314.519999999997</v>
      </c>
      <c r="M15" s="101">
        <f t="shared" si="6"/>
        <v>16157.259999999998</v>
      </c>
      <c r="N15" s="101">
        <f t="shared" si="6"/>
        <v>16157.259999999998</v>
      </c>
      <c r="O15" s="101">
        <f t="shared" si="6"/>
        <v>16157.259999999998</v>
      </c>
      <c r="P15" s="107">
        <f t="shared" si="6"/>
        <v>16157.259999999998</v>
      </c>
    </row>
    <row r="16" spans="1:16" x14ac:dyDescent="0.2">
      <c r="A16" s="215"/>
      <c r="B16" s="217">
        <v>7</v>
      </c>
      <c r="C16" s="212" t="str">
        <f>'Orçam. Sint. Poços Calca.'!D40</f>
        <v>SUBIDA PARA O RESERVATÓRIO/ ASSENTAMENTO DE TUBOS</v>
      </c>
      <c r="D16" s="79">
        <v>1</v>
      </c>
      <c r="E16" s="100">
        <v>0.05</v>
      </c>
      <c r="F16" s="100">
        <v>0.05</v>
      </c>
      <c r="G16" s="100">
        <v>0.1</v>
      </c>
      <c r="H16" s="100">
        <v>0.1</v>
      </c>
      <c r="I16" s="100">
        <v>0.15</v>
      </c>
      <c r="J16" s="100">
        <v>0.15</v>
      </c>
      <c r="K16" s="100">
        <v>0.1</v>
      </c>
      <c r="L16" s="100">
        <v>0.1</v>
      </c>
      <c r="M16" s="100">
        <v>0.05</v>
      </c>
      <c r="N16" s="100">
        <v>0.05</v>
      </c>
      <c r="O16" s="100">
        <v>0.05</v>
      </c>
      <c r="P16" s="106">
        <v>0.05</v>
      </c>
    </row>
    <row r="17" spans="1:19" x14ac:dyDescent="0.2">
      <c r="A17" s="215"/>
      <c r="B17" s="217"/>
      <c r="C17" s="212"/>
      <c r="D17" s="78">
        <f>'Orçam. Sint. Poços Calca.'!I40*70</f>
        <v>854725.9</v>
      </c>
      <c r="E17" s="101">
        <f>$D$17*E16</f>
        <v>42736.295000000006</v>
      </c>
      <c r="F17" s="101">
        <f t="shared" ref="F17:P17" si="7">$D$17*F16</f>
        <v>42736.295000000006</v>
      </c>
      <c r="G17" s="101">
        <f t="shared" si="7"/>
        <v>85472.590000000011</v>
      </c>
      <c r="H17" s="101">
        <f t="shared" si="7"/>
        <v>85472.590000000011</v>
      </c>
      <c r="I17" s="101">
        <f t="shared" si="7"/>
        <v>128208.88499999999</v>
      </c>
      <c r="J17" s="101">
        <f t="shared" si="7"/>
        <v>128208.88499999999</v>
      </c>
      <c r="K17" s="101">
        <f t="shared" si="7"/>
        <v>85472.590000000011</v>
      </c>
      <c r="L17" s="101">
        <f t="shared" si="7"/>
        <v>85472.590000000011</v>
      </c>
      <c r="M17" s="101">
        <f t="shared" si="7"/>
        <v>42736.295000000006</v>
      </c>
      <c r="N17" s="101">
        <f t="shared" si="7"/>
        <v>42736.295000000006</v>
      </c>
      <c r="O17" s="101">
        <f t="shared" si="7"/>
        <v>42736.295000000006</v>
      </c>
      <c r="P17" s="107">
        <f t="shared" si="7"/>
        <v>42736.295000000006</v>
      </c>
    </row>
    <row r="18" spans="1:19" x14ac:dyDescent="0.2">
      <c r="A18" s="215"/>
      <c r="B18" s="220"/>
      <c r="C18" s="219"/>
      <c r="D18" s="80"/>
      <c r="E18" s="81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109"/>
    </row>
    <row r="19" spans="1:19" x14ac:dyDescent="0.2">
      <c r="A19" s="215"/>
      <c r="B19" s="216"/>
      <c r="C19" s="218"/>
      <c r="D19" s="82"/>
      <c r="E19" s="83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110"/>
    </row>
    <row r="20" spans="1:19" x14ac:dyDescent="0.2">
      <c r="A20" s="215"/>
      <c r="B20" s="85"/>
      <c r="C20" s="86" t="s">
        <v>238</v>
      </c>
      <c r="D20" s="87">
        <f>SUM(D5,D7,D9,D11,D13,D15,D17,D19)</f>
        <v>7867483.4000000004</v>
      </c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2"/>
    </row>
    <row r="21" spans="1:19" x14ac:dyDescent="0.2">
      <c r="A21" s="113"/>
      <c r="B21" s="111"/>
      <c r="C21" s="111"/>
      <c r="D21" s="91" t="s">
        <v>145</v>
      </c>
      <c r="E21" s="92">
        <f>E22/$D$20</f>
        <v>4.9999999999999996E-2</v>
      </c>
      <c r="F21" s="93">
        <f t="shared" ref="F21:P21" si="8">F22/$D$20</f>
        <v>9.1370363107470945E-2</v>
      </c>
      <c r="G21" s="93">
        <f t="shared" si="8"/>
        <v>9.9946882633397086E-2</v>
      </c>
      <c r="H21" s="93">
        <f t="shared" si="8"/>
        <v>9.9999999999999992E-2</v>
      </c>
      <c r="I21" s="93">
        <f t="shared" si="8"/>
        <v>0.13581990080843384</v>
      </c>
      <c r="J21" s="93">
        <f t="shared" si="8"/>
        <v>0.14994688263339709</v>
      </c>
      <c r="K21" s="93">
        <f t="shared" si="8"/>
        <v>0.14137036310747092</v>
      </c>
      <c r="L21" s="93">
        <f t="shared" si="8"/>
        <v>9.9999999999999992E-2</v>
      </c>
      <c r="M21" s="93">
        <f t="shared" si="8"/>
        <v>6.4180099191566128E-2</v>
      </c>
      <c r="N21" s="93">
        <f t="shared" si="8"/>
        <v>5.0053117366602888E-2</v>
      </c>
      <c r="O21" s="93">
        <f t="shared" si="8"/>
        <v>8.6827542591319615E-3</v>
      </c>
      <c r="P21" s="114">
        <f t="shared" si="8"/>
        <v>8.6296368925290641E-3</v>
      </c>
    </row>
    <row r="22" spans="1:19" x14ac:dyDescent="0.2">
      <c r="A22" s="113"/>
      <c r="B22" s="111"/>
      <c r="C22" s="88" t="s">
        <v>307</v>
      </c>
      <c r="D22" s="94" t="s">
        <v>146</v>
      </c>
      <c r="E22" s="95">
        <f>SUM(E5,E7,E9,E11,E13,E15,E17,E19)</f>
        <v>393374.17</v>
      </c>
      <c r="F22" s="96">
        <f t="shared" ref="F22:P22" si="9">SUM(F5,F7,F9,F11,F13,F15,F17,F19)</f>
        <v>718854.81500000006</v>
      </c>
      <c r="G22" s="96">
        <f t="shared" si="9"/>
        <v>786330.44</v>
      </c>
      <c r="H22" s="96">
        <f t="shared" si="9"/>
        <v>786748.34</v>
      </c>
      <c r="I22" s="96">
        <f t="shared" si="9"/>
        <v>1068560.8149999999</v>
      </c>
      <c r="J22" s="96">
        <f t="shared" si="9"/>
        <v>1179704.6099999999</v>
      </c>
      <c r="K22" s="96">
        <f t="shared" si="9"/>
        <v>1112228.9849999999</v>
      </c>
      <c r="L22" s="96">
        <f t="shared" si="9"/>
        <v>786748.34</v>
      </c>
      <c r="M22" s="96">
        <f t="shared" si="9"/>
        <v>504935.86499999999</v>
      </c>
      <c r="N22" s="96">
        <f t="shared" si="9"/>
        <v>393792.06999999995</v>
      </c>
      <c r="O22" s="96">
        <f t="shared" si="9"/>
        <v>68311.425000000003</v>
      </c>
      <c r="P22" s="115">
        <f t="shared" si="9"/>
        <v>67893.524999999994</v>
      </c>
    </row>
    <row r="23" spans="1:19" x14ac:dyDescent="0.2">
      <c r="A23" s="113"/>
      <c r="B23" s="111"/>
      <c r="C23" s="89">
        <v>70</v>
      </c>
      <c r="D23" s="97" t="s">
        <v>147</v>
      </c>
      <c r="E23" s="98">
        <f>E24/$D$20</f>
        <v>4.9999999999999996E-2</v>
      </c>
      <c r="F23" s="99">
        <f>F24/$D$20</f>
        <v>0.14137036310747095</v>
      </c>
      <c r="G23" s="99">
        <f t="shared" ref="G23:P23" si="10">G24/$D$20</f>
        <v>0.24131724574086805</v>
      </c>
      <c r="H23" s="99">
        <f t="shared" si="10"/>
        <v>0.34131724574086802</v>
      </c>
      <c r="I23" s="99">
        <f t="shared" si="10"/>
        <v>0.47713714654930189</v>
      </c>
      <c r="J23" s="99">
        <f t="shared" si="10"/>
        <v>0.6270840291826989</v>
      </c>
      <c r="K23" s="99">
        <f t="shared" si="10"/>
        <v>0.76845439229016976</v>
      </c>
      <c r="L23" s="99">
        <f t="shared" si="10"/>
        <v>0.86845439229016974</v>
      </c>
      <c r="M23" s="99">
        <f t="shared" si="10"/>
        <v>0.93263449148173594</v>
      </c>
      <c r="N23" s="99">
        <f t="shared" si="10"/>
        <v>0.98268760884833883</v>
      </c>
      <c r="O23" s="99">
        <f t="shared" si="10"/>
        <v>0.99137036310747073</v>
      </c>
      <c r="P23" s="116">
        <f t="shared" si="10"/>
        <v>0.99999999999999989</v>
      </c>
    </row>
    <row r="24" spans="1:19" ht="15" thickBot="1" x14ac:dyDescent="0.25">
      <c r="A24" s="117"/>
      <c r="B24" s="118"/>
      <c r="C24" s="118"/>
      <c r="D24" s="119" t="s">
        <v>148</v>
      </c>
      <c r="E24" s="120">
        <f>E22</f>
        <v>393374.17</v>
      </c>
      <c r="F24" s="121">
        <f>E24+F22</f>
        <v>1112228.9850000001</v>
      </c>
      <c r="G24" s="121">
        <f t="shared" ref="G24:O24" si="11">F24+G22</f>
        <v>1898559.425</v>
      </c>
      <c r="H24" s="121">
        <f t="shared" si="11"/>
        <v>2685307.7650000001</v>
      </c>
      <c r="I24" s="121">
        <f t="shared" si="11"/>
        <v>3753868.58</v>
      </c>
      <c r="J24" s="121">
        <f t="shared" si="11"/>
        <v>4933573.1899999995</v>
      </c>
      <c r="K24" s="121">
        <f t="shared" si="11"/>
        <v>6045802.1749999989</v>
      </c>
      <c r="L24" s="121">
        <f t="shared" si="11"/>
        <v>6832550.5149999987</v>
      </c>
      <c r="M24" s="121">
        <f t="shared" si="11"/>
        <v>7337486.379999999</v>
      </c>
      <c r="N24" s="121">
        <f t="shared" si="11"/>
        <v>7731278.4499999993</v>
      </c>
      <c r="O24" s="121">
        <f t="shared" si="11"/>
        <v>7799589.8749999991</v>
      </c>
      <c r="P24" s="122">
        <f>O24+P22</f>
        <v>7867483.3999999994</v>
      </c>
    </row>
    <row r="26" spans="1:19" x14ac:dyDescent="0.2">
      <c r="O26" s="60"/>
      <c r="P26" s="62"/>
      <c r="Q26" s="60"/>
      <c r="R26" s="60"/>
      <c r="S26" s="60"/>
    </row>
    <row r="27" spans="1:19" x14ac:dyDescent="0.2">
      <c r="O27" s="60"/>
      <c r="P27" s="62"/>
      <c r="Q27" s="60"/>
      <c r="R27" s="60"/>
      <c r="S27" s="60"/>
    </row>
    <row r="28" spans="1:19" x14ac:dyDescent="0.2">
      <c r="F28" s="2"/>
      <c r="G28" s="2"/>
      <c r="H28" s="2"/>
      <c r="I28" s="2"/>
      <c r="J28" s="2"/>
      <c r="K28" s="2"/>
      <c r="L28" s="2"/>
      <c r="M28" s="2"/>
      <c r="N28" s="2"/>
      <c r="O28" s="63"/>
      <c r="P28" s="63"/>
      <c r="Q28" s="60"/>
      <c r="R28" s="60"/>
      <c r="S28" s="60"/>
    </row>
    <row r="29" spans="1:19" x14ac:dyDescent="0.2">
      <c r="F29" s="33"/>
      <c r="G29" s="33"/>
      <c r="H29" s="33"/>
      <c r="I29" s="33"/>
      <c r="J29" s="33"/>
      <c r="K29" s="33"/>
      <c r="L29" s="33"/>
      <c r="M29" s="33"/>
      <c r="N29" s="33"/>
      <c r="O29" s="64"/>
      <c r="P29" s="64"/>
      <c r="Q29" s="60"/>
      <c r="R29" s="60"/>
      <c r="S29" s="60"/>
    </row>
    <row r="30" spans="1:19" x14ac:dyDescent="0.2">
      <c r="O30" s="60"/>
      <c r="P30" s="60"/>
      <c r="Q30" s="60"/>
      <c r="R30" s="60"/>
      <c r="S30" s="60"/>
    </row>
    <row r="31" spans="1:19" x14ac:dyDescent="0.2">
      <c r="O31" s="60"/>
      <c r="P31" s="60"/>
      <c r="Q31" s="60"/>
      <c r="R31" s="60"/>
      <c r="S31" s="60"/>
    </row>
    <row r="32" spans="1:19" x14ac:dyDescent="0.2">
      <c r="O32" s="60"/>
      <c r="P32" s="60"/>
      <c r="Q32" s="60"/>
      <c r="R32" s="60"/>
      <c r="S32" s="60"/>
    </row>
  </sheetData>
  <mergeCells count="18">
    <mergeCell ref="B18:B19"/>
    <mergeCell ref="B16:B17"/>
    <mergeCell ref="C16:C17"/>
    <mergeCell ref="B2:P2"/>
    <mergeCell ref="A4:A20"/>
    <mergeCell ref="B4:B5"/>
    <mergeCell ref="C4:C5"/>
    <mergeCell ref="B6:B7"/>
    <mergeCell ref="C6:C7"/>
    <mergeCell ref="B8:B9"/>
    <mergeCell ref="C8:C9"/>
    <mergeCell ref="B10:B11"/>
    <mergeCell ref="C10:C11"/>
    <mergeCell ref="C18:C19"/>
    <mergeCell ref="B12:B13"/>
    <mergeCell ref="C12:C13"/>
    <mergeCell ref="B14:B15"/>
    <mergeCell ref="C14:C15"/>
  </mergeCells>
  <phoneticPr fontId="8" type="noConversion"/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3CC49-479E-4307-946C-4AD78E50FA38}">
  <dimension ref="A1:F8"/>
  <sheetViews>
    <sheetView workbookViewId="0">
      <selection activeCell="E6" sqref="E6"/>
    </sheetView>
  </sheetViews>
  <sheetFormatPr defaultRowHeight="14.25" x14ac:dyDescent="0.2"/>
  <cols>
    <col min="1" max="1" width="4.625" bestFit="1" customWidth="1"/>
    <col min="2" max="2" width="41.875" customWidth="1"/>
    <col min="3" max="3" width="4.25" bestFit="1" customWidth="1"/>
    <col min="4" max="4" width="5.25" bestFit="1" customWidth="1"/>
    <col min="5" max="5" width="13.125" customWidth="1"/>
    <col min="6" max="6" width="13.75" bestFit="1" customWidth="1"/>
  </cols>
  <sheetData>
    <row r="1" spans="1:6" ht="15" thickBot="1" x14ac:dyDescent="0.25">
      <c r="A1" s="227" t="s">
        <v>294</v>
      </c>
      <c r="B1" s="228"/>
      <c r="C1" s="228"/>
      <c r="D1" s="228"/>
      <c r="E1" s="228"/>
      <c r="F1" s="229"/>
    </row>
    <row r="2" spans="1:6" ht="15" thickBot="1" x14ac:dyDescent="0.25">
      <c r="A2" s="230" t="s">
        <v>295</v>
      </c>
      <c r="B2" s="230" t="s">
        <v>296</v>
      </c>
      <c r="C2" s="230" t="s">
        <v>43</v>
      </c>
      <c r="D2" s="230" t="s">
        <v>297</v>
      </c>
      <c r="E2" s="232" t="s">
        <v>298</v>
      </c>
      <c r="F2" s="233"/>
    </row>
    <row r="3" spans="1:6" ht="26.25" thickBot="1" x14ac:dyDescent="0.25">
      <c r="A3" s="231"/>
      <c r="B3" s="231"/>
      <c r="C3" s="231"/>
      <c r="D3" s="231"/>
      <c r="E3" s="46" t="s">
        <v>299</v>
      </c>
      <c r="F3" s="46" t="s">
        <v>300</v>
      </c>
    </row>
    <row r="4" spans="1:6" ht="26.25" thickBot="1" x14ac:dyDescent="0.25">
      <c r="A4" s="47">
        <v>1</v>
      </c>
      <c r="B4" s="48" t="s">
        <v>301</v>
      </c>
      <c r="C4" s="49" t="s">
        <v>302</v>
      </c>
      <c r="D4" s="50">
        <v>190</v>
      </c>
      <c r="E4" s="53">
        <f>F4/D4</f>
        <v>63824.839578947365</v>
      </c>
      <c r="F4" s="51">
        <v>12126719.52</v>
      </c>
    </row>
    <row r="5" spans="1:6" ht="26.25" thickBot="1" x14ac:dyDescent="0.25">
      <c r="A5" s="47">
        <v>2</v>
      </c>
      <c r="B5" s="48" t="s">
        <v>303</v>
      </c>
      <c r="C5" s="49" t="s">
        <v>302</v>
      </c>
      <c r="D5" s="50">
        <v>69</v>
      </c>
      <c r="E5" s="53">
        <f t="shared" ref="E5:E6" si="0">F5/D5</f>
        <v>113040.49057971014</v>
      </c>
      <c r="F5" s="51">
        <v>7799793.8499999996</v>
      </c>
    </row>
    <row r="6" spans="1:6" ht="26.25" thickBot="1" x14ac:dyDescent="0.25">
      <c r="A6" s="47">
        <v>3</v>
      </c>
      <c r="B6" s="48" t="s">
        <v>304</v>
      </c>
      <c r="C6" s="49" t="s">
        <v>302</v>
      </c>
      <c r="D6" s="50">
        <v>90</v>
      </c>
      <c r="E6" s="53">
        <f t="shared" si="0"/>
        <v>222833.97444444444</v>
      </c>
      <c r="F6" s="51">
        <v>20055057.699999999</v>
      </c>
    </row>
    <row r="7" spans="1:6" x14ac:dyDescent="0.2">
      <c r="A7" s="221"/>
      <c r="B7" s="222"/>
      <c r="C7" s="222"/>
      <c r="D7" s="222"/>
      <c r="E7" s="223"/>
      <c r="F7" s="52" t="s">
        <v>305</v>
      </c>
    </row>
    <row r="8" spans="1:6" ht="15" thickBot="1" x14ac:dyDescent="0.25">
      <c r="A8" s="224" t="s">
        <v>306</v>
      </c>
      <c r="B8" s="225"/>
      <c r="C8" s="225"/>
      <c r="D8" s="225"/>
      <c r="E8" s="226"/>
      <c r="F8" s="51">
        <v>39981571.07</v>
      </c>
    </row>
  </sheetData>
  <mergeCells count="8">
    <mergeCell ref="A7:E7"/>
    <mergeCell ref="A8:E8"/>
    <mergeCell ref="A1:F1"/>
    <mergeCell ref="A2:A3"/>
    <mergeCell ref="B2:B3"/>
    <mergeCell ref="C2:C3"/>
    <mergeCell ref="D2:D3"/>
    <mergeCell ref="E2:F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Orçam. Sintet Poços Cristalinos</vt:lpstr>
      <vt:lpstr>Cronograma-Cristalino</vt:lpstr>
      <vt:lpstr>Orçam. Sint. Poços Sedim.</vt:lpstr>
      <vt:lpstr>Cronograma-Sedimentar</vt:lpstr>
      <vt:lpstr>Orçam. Sint. Poços Calca.</vt:lpstr>
      <vt:lpstr>Cronograma-Calcário</vt:lpstr>
      <vt:lpstr>Planilha1</vt:lpstr>
      <vt:lpstr>'Cronograma-Calcário'!Area_de_impressao</vt:lpstr>
      <vt:lpstr>'Cronograma-Cristalino'!Area_de_impressao</vt:lpstr>
      <vt:lpstr>'Cronograma-Sedimentar'!Area_de_impressao</vt:lpstr>
      <vt:lpstr>'Orçam. Sint. Poços Calca.'!Area_de_impressao</vt:lpstr>
      <vt:lpstr>'Orçam. Sint. Poços Sedim.'!Area_de_impressao</vt:lpstr>
      <vt:lpstr>'Orçam. Sintet Poços Cristalinos'!Area_de_impressao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Paulo Sergio N. Matos</cp:lastModifiedBy>
  <cp:revision>0</cp:revision>
  <cp:lastPrinted>2021-12-10T13:16:15Z</cp:lastPrinted>
  <dcterms:created xsi:type="dcterms:W3CDTF">2021-12-06T16:33:28Z</dcterms:created>
  <dcterms:modified xsi:type="dcterms:W3CDTF">2021-12-15T17:48:09Z</dcterms:modified>
</cp:coreProperties>
</file>