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10.1.144.1\SL - Restrita\MODALIDADES\Pregão\2021\PGE n 09.2021_Tratores\"/>
    </mc:Choice>
  </mc:AlternateContent>
  <bookViews>
    <workbookView xWindow="0" yWindow="0" windowWidth="15720" windowHeight="7155" activeTab="2"/>
  </bookViews>
  <sheets>
    <sheet name="MaqPes" sheetId="20" r:id="rId1"/>
    <sheet name="CotaçõesMaq" sheetId="7" state="hidden" r:id="rId2"/>
    <sheet name="Natal" sheetId="22" r:id="rId3"/>
  </sheets>
  <definedNames>
    <definedName name="_xlnm._FilterDatabase" localSheetId="0" hidden="1">MaqPes!$A$3:$H$31</definedName>
    <definedName name="_xlnm.Print_Area" localSheetId="1">CotaçõesMaq!$A$1:$H$136</definedName>
    <definedName name="_xlnm.Print_Area" localSheetId="0">MaqPes!$A$2:$H$31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22" l="1"/>
  <c r="B4" i="22"/>
  <c r="C4" i="22"/>
  <c r="D4" i="22"/>
  <c r="E4" i="22"/>
  <c r="G4" i="22"/>
  <c r="H4" i="22"/>
  <c r="D132" i="7" l="1"/>
  <c r="H28" i="20"/>
  <c r="D124" i="7"/>
  <c r="D116" i="7"/>
  <c r="H25" i="20"/>
  <c r="D108" i="7"/>
  <c r="H23" i="20"/>
  <c r="D100" i="7"/>
  <c r="D92" i="7"/>
  <c r="H92" i="7"/>
  <c r="H100" i="7"/>
  <c r="H108" i="7"/>
  <c r="C116" i="7"/>
  <c r="H116" i="7"/>
  <c r="H26" i="20" s="1"/>
  <c r="C124" i="7"/>
  <c r="H124" i="7"/>
  <c r="H132" i="7"/>
  <c r="H30" i="20" s="1"/>
  <c r="G29" i="20" l="1"/>
  <c r="H29" i="20" s="1"/>
  <c r="G27" i="20"/>
  <c r="H27" i="20" s="1"/>
  <c r="H24" i="20"/>
  <c r="D20" i="7"/>
  <c r="H20" i="7" l="1"/>
  <c r="C20" i="7"/>
  <c r="A76" i="7" l="1"/>
  <c r="D76" i="7"/>
  <c r="L15" i="20" l="1"/>
  <c r="D44" i="7" l="1"/>
  <c r="A44" i="7"/>
  <c r="H36" i="7" l="1"/>
  <c r="D68" i="7"/>
  <c r="H4" i="7" l="1"/>
  <c r="D4" i="7" l="1"/>
  <c r="G13" i="20"/>
  <c r="H13" i="20" s="1"/>
  <c r="H12" i="20"/>
  <c r="D84" i="7" l="1"/>
  <c r="H76" i="7" l="1"/>
  <c r="H68" i="7"/>
  <c r="G19" i="20" s="1"/>
  <c r="H60" i="7"/>
  <c r="G17" i="20" s="1"/>
  <c r="H52" i="7"/>
  <c r="H44" i="7"/>
  <c r="H28" i="7"/>
  <c r="G11" i="20" s="1"/>
  <c r="G9" i="20"/>
  <c r="H12" i="7"/>
  <c r="G15" i="20" l="1"/>
  <c r="G7" i="20"/>
  <c r="H20" i="20"/>
  <c r="H14" i="20"/>
  <c r="H84" i="7"/>
  <c r="G22" i="20" s="1"/>
  <c r="L4" i="20" l="1"/>
  <c r="M4" i="20" s="1"/>
  <c r="D28" i="7" l="1"/>
  <c r="D52" i="7" l="1"/>
  <c r="L17" i="20" l="1"/>
  <c r="M17" i="20" s="1"/>
  <c r="L16" i="20"/>
  <c r="M16" i="20" s="1"/>
  <c r="L24" i="20"/>
  <c r="L20" i="20"/>
  <c r="M20" i="20" s="1"/>
  <c r="L19" i="20"/>
  <c r="M19" i="20" s="1"/>
  <c r="L18" i="20"/>
  <c r="M18" i="20" s="1"/>
  <c r="L14" i="20"/>
  <c r="M14" i="20" s="1"/>
  <c r="L13" i="20"/>
  <c r="M13" i="20" s="1"/>
  <c r="L12" i="20"/>
  <c r="M12" i="20" s="1"/>
  <c r="L11" i="20"/>
  <c r="M11" i="20" s="1"/>
  <c r="L10" i="20"/>
  <c r="M10" i="20" s="1"/>
  <c r="L9" i="20"/>
  <c r="M9" i="20" s="1"/>
  <c r="L8" i="20"/>
  <c r="M8" i="20" s="1"/>
  <c r="L5" i="20"/>
  <c r="M5" i="20" l="1"/>
  <c r="M24" i="20"/>
  <c r="H21" i="20"/>
  <c r="D12" i="7"/>
  <c r="H8" i="20" l="1"/>
  <c r="H22" i="20"/>
  <c r="H19" i="20"/>
  <c r="H18" i="20"/>
  <c r="H16" i="20"/>
  <c r="H15" i="20"/>
  <c r="H11" i="20"/>
  <c r="H7" i="20"/>
  <c r="H6" i="20"/>
  <c r="A84" i="7"/>
  <c r="C84" i="7" s="1"/>
  <c r="A68" i="7"/>
  <c r="C68" i="7" s="1"/>
  <c r="A60" i="7"/>
  <c r="C60" i="7" s="1"/>
  <c r="A52" i="7"/>
  <c r="A36" i="7"/>
  <c r="C36" i="7" s="1"/>
  <c r="A28" i="7"/>
  <c r="C28" i="7" s="1"/>
  <c r="A12" i="7"/>
  <c r="C12" i="7" s="1"/>
  <c r="A4" i="7"/>
  <c r="C4" i="7" s="1"/>
  <c r="D36" i="7" l="1"/>
  <c r="D60" i="7" l="1"/>
  <c r="H17" i="20" l="1"/>
  <c r="H10" i="20" l="1"/>
  <c r="H9" i="20" l="1"/>
  <c r="G5" i="20"/>
  <c r="H5" i="20" s="1"/>
  <c r="H4" i="20"/>
  <c r="H31" i="20" l="1"/>
</calcChain>
</file>

<file path=xl/sharedStrings.xml><?xml version="1.0" encoding="utf-8"?>
<sst xmlns="http://schemas.openxmlformats.org/spreadsheetml/2006/main" count="367" uniqueCount="102">
  <si>
    <t>ITEM</t>
  </si>
  <si>
    <t>PREÇO COTADO (R$)</t>
  </si>
  <si>
    <t>PREÇO ADOTADO (R$) Média</t>
  </si>
  <si>
    <t>COTAÇÃO 01</t>
  </si>
  <si>
    <t>COTAÇÃO 02</t>
  </si>
  <si>
    <t xml:space="preserve">un </t>
  </si>
  <si>
    <t>CATMAT</t>
  </si>
  <si>
    <t>COTAÇÃO 03</t>
  </si>
  <si>
    <t>Total (R$)</t>
  </si>
  <si>
    <t>EMPRESA 1</t>
  </si>
  <si>
    <t>EMPRESA 2</t>
  </si>
  <si>
    <t>EMPRESA 3</t>
  </si>
  <si>
    <t>UNID</t>
  </si>
  <si>
    <t>EQUIPAMENTOS</t>
  </si>
  <si>
    <t>PLANILHA DE ESPECIFICAÇÕES, QUANTITATIVOS E PREÇOS</t>
  </si>
  <si>
    <t>ESPECIFICAÇÕES</t>
  </si>
  <si>
    <t>COTA DECRETO</t>
  </si>
  <si>
    <t>QUANT</t>
  </si>
  <si>
    <t>VALOR UNITÁRIO (R$)</t>
  </si>
  <si>
    <t>VALOR TOTAL (R$)</t>
  </si>
  <si>
    <t>Principal</t>
  </si>
  <si>
    <t>Reserva – ME/EPP</t>
  </si>
  <si>
    <t>ITENS</t>
  </si>
  <si>
    <t>COTAÇÃO 05</t>
  </si>
  <si>
    <t>COTAÇÃO 06</t>
  </si>
  <si>
    <t>COTAÇÃO 07</t>
  </si>
  <si>
    <t>e</t>
  </si>
  <si>
    <t>Qtd a Licitar</t>
  </si>
  <si>
    <t>COTAÇÃO 08</t>
  </si>
  <si>
    <t>COTAÇÃO 09</t>
  </si>
  <si>
    <t>COTAÇÃO 10</t>
  </si>
  <si>
    <t>Marca/Modelo:</t>
  </si>
  <si>
    <t>COTAÇÃO 04</t>
  </si>
  <si>
    <t>Empresa 1: DELTA MÁQUINAS</t>
  </si>
  <si>
    <t>Empresa 2: DELTA MÁQUINAS</t>
  </si>
  <si>
    <t>Empresa 3: XCMG</t>
  </si>
  <si>
    <t>Empresa 1: DNM MÁQUINAS</t>
  </si>
  <si>
    <t xml:space="preserve">Empresa 1: KOHLER IMPLEMENTOS </t>
  </si>
  <si>
    <t>Empresa 1: KOHLER IMPLEMENTOS</t>
  </si>
  <si>
    <r>
      <rPr>
        <b/>
        <sz val="7"/>
        <rFont val="Arial"/>
        <family val="2"/>
      </rPr>
      <t>Empresa 1:</t>
    </r>
    <r>
      <rPr>
        <sz val="7"/>
        <rFont val="Arial"/>
        <family val="2"/>
      </rPr>
      <t xml:space="preserve"> DNM MÁQUINAS</t>
    </r>
  </si>
  <si>
    <t>Empresa 3: MUTUM MÁQUINAS</t>
  </si>
  <si>
    <t>Empresa 2: MARDISA AGRO</t>
  </si>
  <si>
    <t>Empresa 3: XCMG BRASIL</t>
  </si>
  <si>
    <t>Empresa 2: XCMG BRASIL</t>
  </si>
  <si>
    <t>Empresa 2: Grupo Fornecedora</t>
  </si>
  <si>
    <t>Empresa 3: GRUPO FORNECEDORA</t>
  </si>
  <si>
    <t>Empresa 3: MOTOBEL</t>
  </si>
  <si>
    <r>
      <rPr>
        <b/>
        <sz val="7"/>
        <rFont val="Arial "/>
      </rPr>
      <t xml:space="preserve">Grade aradora, com quantitativo mínimo de 14 discos de 26" </t>
    </r>
    <r>
      <rPr>
        <sz val="7"/>
        <rFont val="Arial "/>
      </rPr>
      <t>com controle remoto, para utilização em trator com potência mínima de 75 cv,  diâmetro do eixo 1.5/8, com rodas e pneus para transporte, mancais a graxa, largura de trabalho 1.300mm a 1.500 mm. Logomarca da CODEVASF silkada em local visível, conforme modelo no edital. Garantia mínima de 12 meses.</t>
    </r>
  </si>
  <si>
    <r>
      <rPr>
        <b/>
        <sz val="7"/>
        <rFont val="Arial "/>
      </rPr>
      <t>Trator agrícola de pneus, potência mínima do motor de 90 CV,</t>
    </r>
    <r>
      <rPr>
        <sz val="7"/>
        <rFont val="Arial "/>
      </rPr>
      <t xml:space="preserve"> novo, ano de fabricação corrente, capacidade mínima do tanque de combustível de 95 litros, tração 4 x 4, transmissão mínima de 8 velocidades a frente e 2 a ré, pneus dianteiros novos mínimo 14.9-24R1 e traseiros mínimo de 18.4-34R1, com mínimo de 2 contrapesos frontais, pesos dianteiros e na rodagem traseira, sistema de levante hidráulico com terceiro ponto capacidade mínima de 2.700 kg, controle remoto de implementos Cat. II com no mínimo 1 válvula, sem descanso de braços, sem proteção de eixo tração dianteiro, tomada de força independente com 540 RPM de acionamento mecânico, sistema elétrico completo com faróis de serviço e sinalética completa. Cabine do operador plataformado com toldo e arco de segurança. O motor deve estar enquadrado dentro dos parâmetros legais vigentes de emissão de poluentes. Com entrega técnica. Logomarca da CODEVASF silkada em local visível, conforme modelo no edital. Garantia mínima de 12 meses sem limite de horas.</t>
    </r>
  </si>
  <si>
    <r>
      <rPr>
        <b/>
        <sz val="7"/>
        <rFont val="Arial "/>
      </rPr>
      <t xml:space="preserve">Grade niveladora, com quantitativo mínimo de 28 discos de 20", hidráulica, </t>
    </r>
    <r>
      <rPr>
        <sz val="7"/>
        <rFont val="Arial "/>
      </rPr>
      <t>com controle remoto para trator com potência mínima de 75 CV, pneus para transporte, mancais e graxa, largura de trabalho mínima de 2350 mm, espaçamento entre disco de 175 mm. Logomarca da CODEVASF silkada em local visível, conforme modelo no edital. Garantia mínima 12 meses.</t>
    </r>
  </si>
  <si>
    <r>
      <rPr>
        <b/>
        <sz val="7"/>
        <rFont val="Arial "/>
      </rPr>
      <t>Roçadeira Hidráulica central e lateral,</t>
    </r>
    <r>
      <rPr>
        <sz val="7"/>
        <rFont val="Arial "/>
      </rPr>
      <t xml:space="preserve"> Circuito hidráulico independente; acoplamento ao sistema hidráulico de 03 pontos e acionamento pela tomada de força 540 rpm; transmissão por correia, roda reguladora de profundidade; navalhas em aço mais 01 jogo para reposição; largura trabalho (corte) 1700 mm, mínimo 02 (duas) facas, proteção lateral em chapas de aço, altura de corte mínimo 5 a 20 cm, cardam com protetor incluso. Montada pronta para ser utilizada com todos os fluidos e lubrificantes inclusos. Logomarca da CODEVASF silkada em local visível, conforme modelo no edital. Garantia mínima de 12 meses. </t>
    </r>
  </si>
  <si>
    <t>Empresa 3: MARDISA AGRO</t>
  </si>
  <si>
    <r>
      <rPr>
        <b/>
        <sz val="7"/>
        <rFont val="Arial"/>
        <family val="2"/>
      </rPr>
      <t>Empresa 3:</t>
    </r>
    <r>
      <rPr>
        <sz val="7"/>
        <rFont val="Arial"/>
        <family val="2"/>
      </rPr>
      <t xml:space="preserve"> Mardisa Agro</t>
    </r>
  </si>
  <si>
    <t>Empresa 1: AGROBIL</t>
  </si>
  <si>
    <t>Empresa 2: Painel de preços (mediana)</t>
  </si>
  <si>
    <t>Empresa 2:  Painel de preços (mediana)</t>
  </si>
  <si>
    <r>
      <rPr>
        <b/>
        <sz val="7"/>
        <rFont val="Arial"/>
        <family val="2"/>
      </rPr>
      <t>Empresa 2:</t>
    </r>
    <r>
      <rPr>
        <sz val="7"/>
        <rFont val="Arial"/>
        <family val="2"/>
      </rPr>
      <t xml:space="preserve"> Painel de preços (mediana)</t>
    </r>
  </si>
  <si>
    <t>Empresa 3: Mutum</t>
  </si>
  <si>
    <r>
      <rPr>
        <b/>
        <sz val="7"/>
        <rFont val="Arial "/>
      </rPr>
      <t>Carreta agrícola de madeira,</t>
    </r>
    <r>
      <rPr>
        <sz val="7"/>
        <rFont val="Arial "/>
      </rPr>
      <t xml:space="preserve"> chassi de aço, carroçeria de madeira, capacidade minima de carga 4,0 toneladas, 2 eixos com molas, engate automático no trator, com giro, altura máxima da plataforma em relação ao solo 1000mm, dimensões máximas da carroceria: comprimento (3000mm - 4500mm), largura (1800mm - 2000mm), altura 0,97mm, rodas 16'', pneus 6.50x16'', peso máximo do conjunto montado 700Kgf, molas elipticas tipo feixe de mola. Logomarca da CODEVASF silkada em local visível, conforme modelo no edital. Garantia mínima de 12 meses.</t>
    </r>
  </si>
  <si>
    <t>SETEMBRO (2021)</t>
  </si>
  <si>
    <t>Empresa 3: Painel de preços (mediana)</t>
  </si>
  <si>
    <r>
      <rPr>
        <b/>
        <sz val="7"/>
        <rFont val="Arial "/>
      </rPr>
      <t>Pulverizador agrícola</t>
    </r>
    <r>
      <rPr>
        <sz val="7"/>
        <rFont val="Arial "/>
      </rPr>
      <t xml:space="preserve"> com barra de aplicação mínimo 10,0 metros, com tanque em polietileno, capacidade mínima 600 litros, com bomba, filtros de linha, bicos e porta-bicos, distância entre-bicos máximo 0,60 metros, comando para regulação de vazão, suportes para engate 3º ponto.  Logomarca da CODEVASF silkada em local visível, conforme modelo no edital. Garantia mínima de 12 meses. </t>
    </r>
  </si>
  <si>
    <r>
      <rPr>
        <b/>
        <sz val="7"/>
        <rFont val="Arial"/>
        <family val="2"/>
      </rPr>
      <t>Empresa 1:</t>
    </r>
    <r>
      <rPr>
        <sz val="7"/>
        <rFont val="Arial"/>
        <family val="2"/>
      </rPr>
      <t xml:space="preserve"> Adventure Pulverizadores</t>
    </r>
  </si>
  <si>
    <t>Empresa 2: Agripeças</t>
  </si>
  <si>
    <r>
      <rPr>
        <b/>
        <sz val="7"/>
        <rFont val="Arial"/>
        <family val="2"/>
      </rPr>
      <t>Empresa 3:</t>
    </r>
    <r>
      <rPr>
        <sz val="7"/>
        <rFont val="Arial"/>
        <family val="2"/>
      </rPr>
      <t xml:space="preserve"> MF Rural</t>
    </r>
  </si>
  <si>
    <r>
      <rPr>
        <b/>
        <sz val="7"/>
        <rFont val="Arial "/>
      </rPr>
      <t xml:space="preserve">Trator de esteiras com potência mínima de 115 HP </t>
    </r>
    <r>
      <rPr>
        <sz val="7"/>
        <rFont val="Arial "/>
      </rPr>
      <t xml:space="preserve">ou unidade equivalente, novo, equipado com motor de 6 cilindros, peso operacional mínimo 14 toneladas, lâmina mínimo 3000 mm x 990 mm, diesel, sistema elétrico de 24 volts, ar condicionado, transmissão, freios hidrostáticos, controlado por alavanca "joystick", chassi da esteira em seção tipo caixa, tipo oscilante, barra transversal frontal pinada, dispositivo hidráulico de ajuste da esteira, rodas motrizes com segmentos aparafusados, dentes de perfis antiaderente, proteção externa da roda motriz, proteções dianteira e traseira da esteira, proteção da guia central da esteira, roletes inferiores e roletes de guia com lubrificação permanente, correntes (esteira selada e lubrificada), elo mestre bipartido, com sistema hidráulico para acessórios, ar condionado, com RIPPER tipo paralelogramo, profundidade mínima de penetração de 430 mm, RIPPER com 3 dentes, certificado  EPA Tier III//MAR-I. Logomarca da CODEVASF silkada em local visível, conforme modelo no edital. Garantia mínima de 12 meses. </t>
    </r>
  </si>
  <si>
    <r>
      <rPr>
        <b/>
        <sz val="7"/>
        <rFont val="Arial "/>
      </rPr>
      <t xml:space="preserve">Escavadeira Hidráulica sobre esteiras, potência liquida mínima 140 HP </t>
    </r>
    <r>
      <rPr>
        <sz val="7"/>
        <rFont val="Arial "/>
      </rPr>
      <t>ou unidade equivalente,</t>
    </r>
    <r>
      <rPr>
        <b/>
        <sz val="7"/>
        <rFont val="Arial "/>
      </rPr>
      <t xml:space="preserve"> </t>
    </r>
    <r>
      <rPr>
        <sz val="7"/>
        <rFont val="Arial "/>
      </rPr>
      <t>ano de fabricação corrente, com cabine fechada ROPS/FOPS e ar-condicionado, motor diesel, capacidade volumétrica da caçamba mínima 1,00 m³, peso operacional mínimo 20.000 kg, certificado EPA Tier III//MAR-I. Logomarca da CODEVASF silkada em local visível, conforme modelo no edital. Garantia mínima de 12 meses.</t>
    </r>
  </si>
  <si>
    <t>COTAÇÃO 11</t>
  </si>
  <si>
    <t>un</t>
  </si>
  <si>
    <t>Empresa 1: MASON EQUIPAMENTOS</t>
  </si>
  <si>
    <t>Empresa 3: TRACBEL</t>
  </si>
  <si>
    <t>Empresa 1: DINAMAC</t>
  </si>
  <si>
    <t>Empresa 2: MÁQUINA FORT</t>
  </si>
  <si>
    <t>Empresa 3: BUFFALO</t>
  </si>
  <si>
    <t>Empresa 2: EBAZAR</t>
  </si>
  <si>
    <t>Empresa 1: VISANORTE</t>
  </si>
  <si>
    <t>Empresa 3: PICCIN</t>
  </si>
  <si>
    <t>Empresa 2: MUTUM</t>
  </si>
  <si>
    <t>Empresa 3: SOMAR</t>
  </si>
  <si>
    <t xml:space="preserve">Empresa 1: Pregão nº 02/5254 - UASG 987857 </t>
  </si>
  <si>
    <t>Empresa 2: TREVISAN</t>
  </si>
  <si>
    <t>Empresa 1: MENTA</t>
  </si>
  <si>
    <t>Empresa 2: COMERCIAL LICITA</t>
  </si>
  <si>
    <t>Empresa 3: AGROBIL</t>
  </si>
  <si>
    <t>COTAÇÃO 12</t>
  </si>
  <si>
    <r>
      <rPr>
        <b/>
        <sz val="7"/>
        <rFont val="Arial "/>
      </rPr>
      <t>Pá carregadeira sobre rodas, potência mínima 120 HP</t>
    </r>
    <r>
      <rPr>
        <sz val="7"/>
        <rFont val="Arial "/>
      </rPr>
      <t xml:space="preserve"> ou unidade equivalente, nova, ano de fabricação corrente, equipada com motor diesel, tração 4x4, caçamba capacidade mínima 1,7 m³,ças, cabine fechada ROPS/FOPS com ar condicionado, peso operacional mínimo 10.000kg, certificado  EPA Tier III//MAR-I. Logomarca da CODEVASF silkada em local visível, conforme modelo no edital. Garantia mínima de 12 meses sem limite de horas e assistência técnica garantida.</t>
    </r>
  </si>
  <si>
    <r>
      <rPr>
        <b/>
        <sz val="7"/>
        <rFont val="Arial "/>
      </rPr>
      <t>Motoniveladora, potência mínima 125 HP</t>
    </r>
    <r>
      <rPr>
        <sz val="7"/>
        <rFont val="Arial "/>
      </rPr>
      <t xml:space="preserve"> ou unidade equivalente, nova, ano de fabricação corrente, cabine fechada ROPS/FOPS com ar condicionado, motor diesel, tração 6x4, transmissão mínima 6 velocidades a frente e 3 a ré, peso operacional mínimo 15.000 kg, lâmina largura mínimo de 3.500 mm, ripper traseiro com cinco dentes, certificado  EPA Tier III//MAR-I. Logomarca da CODEVASF silkada em local visível, conforme modelo no edital. Garantia mínima de 12 meses sem limite de horas e assistência técnica garantida.</t>
    </r>
  </si>
  <si>
    <r>
      <t xml:space="preserve">Retroescavadeira, potência mínima de 80 HP </t>
    </r>
    <r>
      <rPr>
        <sz val="7"/>
        <rFont val="Arial "/>
      </rPr>
      <t xml:space="preserve">ou unidade equivalente, nova, ano de fabricação corrente, cabine fechada ROPS/FOPS com ar condicionado, motor diesel, tração 4x4, peso operacional mínimo de 6.000 kg, capacidade mínima de caçamba da carregadeira de 1,00 m³, profundidade de escavação mínima de 4,30 m, concha da retroescavadeira com capacidade mínima de 0,24 m³, certificado EPA Tier III//MAR-I. Logomarca da CODEVASF silkada em local visível, conforme modelo no edital. Garantia mínima de 12 meses sem limite de horas e assistência técnica garantida.                  </t>
    </r>
  </si>
  <si>
    <r>
      <rPr>
        <b/>
        <sz val="7"/>
        <rFont val="Arial "/>
      </rPr>
      <t>Guincho agrícola</t>
    </r>
    <r>
      <rPr>
        <sz val="7"/>
        <rFont val="Arial "/>
      </rPr>
      <t xml:space="preserve"> capacidade 800 kg. Logomarca da CODEVASF silkada em local visível, conforme modelo no edital. Garantia mínima 12 meses e assistência técnica garantida.</t>
    </r>
  </si>
  <si>
    <r>
      <rPr>
        <b/>
        <sz val="7"/>
        <rFont val="Arial "/>
      </rPr>
      <t xml:space="preserve">Rolo compactador Vibratório, potência mínima de 110 HP  </t>
    </r>
    <r>
      <rPr>
        <sz val="7"/>
        <rFont val="Arial "/>
      </rPr>
      <t>ou unidade equivalente, novo, ano de fabricação corrente. Rolo compactador pé de carneiro vibratório, ano de fabricação corrente, peso operacional mínimo de 10.000kg, impacto dinâmico mínimo de 26/13 T, largura de trabalho mínima de 2,0 m, com estrutura de proteção ROPs. Cabine fechada com ar condicionado, certificado  EPA Tier III//MAR-I. Logomarca da CODEVASF silkada em local visível, conforme modelo no edital. Garantia mínima 12 meses e assistência técnica garantida.</t>
    </r>
  </si>
  <si>
    <r>
      <rPr>
        <b/>
        <sz val="7"/>
        <rFont val="Arial "/>
      </rPr>
      <t xml:space="preserve">Microtrator, potência mínima 14 HP </t>
    </r>
    <r>
      <rPr>
        <sz val="7"/>
        <rFont val="Arial "/>
      </rPr>
      <t>ou unidade equivalente, novo, ano de fabricação corrente, motor diesel 4 tempos monocilíndrico refrigerado a água, partida elétrica, 01 farol para trabalhos noturnos, bateria inclusa, 6 marchas para frente e 2 para ré, equipado com enxada rotativa de 0,90 m, 18 facas mínimo, óleo lubrificante do motor incluso: quantidade 3,5 litros e especificação SAE 20W/40, acompanha acessórios. Acessório 1: Carreta simples fixa capacidade de carga 1.000 kg, com rodas/pneus R13”/145/60, dimensões mínimas (CxLxA) 2,35 x 1,15 x 0,45 m, freios acionados por um pedal, engate através de pino. Acessório 2: Encanteirador de hortaliças com roda de apoio, acoplamento na enxada rotativa de 0,90 m, largura do canteiro até 1,20 m, altura do canteiro aprox. 0,25 m. Logomarca da CODEVASF silkada em local visível, conforme modelo no edital. Garantia mínima 12 meses e assistência técnica garantida.</t>
    </r>
  </si>
  <si>
    <r>
      <rPr>
        <b/>
        <sz val="7"/>
        <rFont val="Arial "/>
      </rPr>
      <t xml:space="preserve">Plantadeira e Adubadeira, </t>
    </r>
    <r>
      <rPr>
        <sz val="7"/>
        <rFont val="Arial "/>
      </rPr>
      <t>novo, ano de fabricação corrente, para plantio direto de grãos; Para trator com potência entre 70 e 90 CV; acoplado ao sistema de terceiro ponto do trator, classe II, Controle remoto (acionamento hidráulico das rodas); 03 linhas; Espaçamentos: mínimo 800 mm e máximo 950 mm; Largura útil de plantio 2.900 mm; Capacidade de plantio 0 a 100 mm; Capacidade dos depósitos de adubo 75 kg;  Capacidade dos depósitos de sementes 40 kg cada; Diâmetro dos discos duplos desencontrados 15”; Pneus 6.50-16, 10 lonas (70 lbs/pol²); Montada pronta para ser utilizada com todos os fluidos e lubrificantes inclusos. Logomarca da CODEVASF silkada em local visível, conforme modelo no edital. Garantia mínima 12 meses e assistência técnica garantida.</t>
    </r>
  </si>
  <si>
    <r>
      <t xml:space="preserve">Plantadeira de Mandioca, </t>
    </r>
    <r>
      <rPr>
        <sz val="7"/>
        <rFont val="Arial "/>
      </rPr>
      <t>Número de linhas: 4 linhas (hidráulica), Potência mínima do trator: 105 cv, Distância entre linhas: 0,90m, Tamanho da maniva: 18cm,Distância entre manivas regulável de 0,42m a 1,30m (para corte 18cm), Capacidade mínima do reservatório de adubo: 440 kg (distribuído por rosca sem-fim), Capacidade mínima do reservatório de ramas: 4 m³, Peso máximo do equipamento: 1.340 kg. Acessórios: Disco de corte frontal corrugado 17", Rodas limitadoras deprofundidade, Marcador de linhas hidráulico.  Logomarca da CODEVASF silkada em local visível, conforme modelo no edital. Garantia mínima 12 meses e assistência técnica garantida.</t>
    </r>
  </si>
  <si>
    <r>
      <t>Colhedora de forragem de 01 linha</t>
    </r>
    <r>
      <rPr>
        <sz val="7"/>
        <rFont val="Arial "/>
      </rPr>
      <t>, transmissão através de correia e polia, acionada por tomada de força de trator agrícola, engate através dos braços hidráulicos, com tintura epóxi, com bica de saída para descarregamento em carreta altura mínima 2,00 metros. Logomarca da CODEVASF silkada em local visível, conforme modelo no edital. Garantia mínima 12 meses e assistência técnica garantida.</t>
    </r>
  </si>
  <si>
    <t>COTAÇÃO 13</t>
  </si>
  <si>
    <t>COTAÇÃO 14</t>
  </si>
  <si>
    <t>COTAÇÃO 15</t>
  </si>
  <si>
    <t>COTAÇÃO 16</t>
  </si>
  <si>
    <t>COTAÇÃO 17</t>
  </si>
  <si>
    <t>Exclusiva – ME/EPP</t>
  </si>
  <si>
    <t/>
  </si>
  <si>
    <t>PLANILHA DE ESPECIFICAÇÕES, QUANTITATIVOS E PREÇOS - BASE NAVAL DE NATAL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</si>
</sst>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quot;R$&quot;\ #,##0.00;\-&quot;R$&quot;\ #,##0.00"/>
    <numFmt numFmtId="44" formatCode="_-&quot;R$&quot;\ * #,##0.00_-;\-&quot;R$&quot;\ * #,##0.00_-;_-&quot;R$&quot;\ * &quot;-&quot;??_-;_-@_-"/>
    <numFmt numFmtId="43" formatCode="_-* #,##0.00_-;\-* #,##0.00_-;_-* &quot;-&quot;??_-;_-@_-"/>
    <numFmt numFmtId="164" formatCode="&quot;R$&quot;#,##0.00;\-&quot;R$&quot;#,##0.00"/>
    <numFmt numFmtId="165" formatCode="_(* #,##0.00_);_(* \(#,##0.00\);_(* &quot;-&quot;??_);_(@_)"/>
    <numFmt numFmtId="166" formatCode="#,##0.00_ ;\-#,##0.00\ "/>
    <numFmt numFmtId="167" formatCode="_(&quot;R$ &quot;* #,##0.00_);_(&quot;R$ &quot;* \(#,##0.00\);_(&quot;R$ &quot;* &quot;-&quot;??_);_(@_)"/>
    <numFmt numFmtId="168" formatCode="dd/mm/yy;@"/>
    <numFmt numFmtId="169" formatCode="0.0000"/>
  </numFmts>
  <fonts count="49">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0"/>
      <name val="MS Sans Serif"/>
      <family val="2"/>
    </font>
    <font>
      <sz val="8"/>
      <name val="Arial"/>
      <family val="2"/>
    </font>
    <font>
      <sz val="7"/>
      <color theme="1"/>
      <name val="Arial "/>
    </font>
    <font>
      <b/>
      <sz val="7"/>
      <color rgb="FFFF0000"/>
      <name val="Arial "/>
    </font>
    <font>
      <sz val="7.5"/>
      <color rgb="FFFF0000"/>
      <name val="Arial"/>
      <family val="2"/>
    </font>
    <font>
      <sz val="8"/>
      <color rgb="FFFF0000"/>
      <name val="Arial"/>
      <family val="2"/>
    </font>
    <font>
      <b/>
      <sz val="7"/>
      <name val="Arial "/>
    </font>
    <font>
      <sz val="7"/>
      <name val="Arial "/>
    </font>
    <font>
      <b/>
      <sz val="6"/>
      <name val="Arial "/>
    </font>
    <font>
      <sz val="6"/>
      <name val="Arial "/>
    </font>
    <font>
      <b/>
      <sz val="6"/>
      <color rgb="FFFF0000"/>
      <name val="Arial "/>
    </font>
    <font>
      <sz val="6"/>
      <color theme="1"/>
      <name val="Arial "/>
    </font>
    <font>
      <b/>
      <sz val="6"/>
      <color theme="1"/>
      <name val="Arial "/>
    </font>
    <font>
      <b/>
      <sz val="8"/>
      <color theme="1"/>
      <name val="Arial "/>
    </font>
    <font>
      <b/>
      <sz val="7"/>
      <color theme="1"/>
      <name val="Arial "/>
    </font>
    <font>
      <sz val="7"/>
      <color theme="1"/>
      <name val="Calibri"/>
      <family val="2"/>
      <scheme val="minor"/>
    </font>
    <font>
      <sz val="6"/>
      <name val="Arial"/>
      <family val="2"/>
    </font>
    <font>
      <b/>
      <sz val="8"/>
      <name val="Arial "/>
    </font>
    <font>
      <b/>
      <sz val="7.5"/>
      <color theme="1"/>
      <name val="Arial"/>
      <family val="2"/>
    </font>
    <font>
      <sz val="7.5"/>
      <color theme="1"/>
      <name val="Arial"/>
      <family val="2"/>
    </font>
    <font>
      <u/>
      <sz val="7.5"/>
      <color theme="1"/>
      <name val="Arial"/>
      <family val="2"/>
    </font>
    <font>
      <sz val="8"/>
      <color theme="1"/>
      <name val="Arial"/>
      <family val="2"/>
    </font>
    <font>
      <sz val="7"/>
      <name val="Arial"/>
      <family val="2"/>
    </font>
    <font>
      <b/>
      <sz val="7"/>
      <name val="Arial"/>
      <family val="2"/>
    </font>
    <font>
      <u/>
      <sz val="6"/>
      <name val="Arial"/>
      <family val="2"/>
    </font>
    <font>
      <sz val="6.6"/>
      <name val="Arial"/>
      <family val="2"/>
    </font>
    <font>
      <u/>
      <sz val="7.5"/>
      <name val="Arial"/>
      <family val="2"/>
    </font>
    <font>
      <sz val="7.5"/>
      <name val="Arial"/>
      <family val="2"/>
    </font>
    <font>
      <b/>
      <sz val="7.5"/>
      <name val="Arial"/>
      <family val="2"/>
    </font>
  </fonts>
  <fills count="32">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6"/>
        <bgColor indexed="64"/>
      </patternFill>
    </fill>
    <fill>
      <patternFill patternType="solid">
        <fgColor theme="0" tint="-0.34998626667073579"/>
        <bgColor indexed="64"/>
      </patternFill>
    </fill>
    <fill>
      <patternFill patternType="solid">
        <fgColor theme="5" tint="0.79998168889431442"/>
        <bgColor indexed="64"/>
      </patternFill>
    </fill>
    <fill>
      <patternFill patternType="solid">
        <fgColor theme="2"/>
        <bgColor indexed="64"/>
      </patternFill>
    </fill>
    <fill>
      <patternFill patternType="solid">
        <fgColor theme="0"/>
        <bgColor indexed="64"/>
      </patternFill>
    </fill>
    <fill>
      <patternFill patternType="solid">
        <fgColor rgb="FFFDE9D9"/>
        <bgColor indexed="64"/>
      </patternFill>
    </fill>
  </fills>
  <borders count="2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9">
    <xf numFmtId="0" fontId="0" fillId="0" borderId="0"/>
    <xf numFmtId="44" fontId="1"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0" fontId="3" fillId="0" borderId="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5" fillId="6" borderId="0" applyNumberFormat="0" applyBorder="0" applyAlignment="0" applyProtection="0"/>
    <xf numFmtId="0" fontId="6" fillId="18" borderId="6" applyNumberFormat="0" applyAlignment="0" applyProtection="0"/>
    <xf numFmtId="0" fontId="7" fillId="19" borderId="7" applyNumberFormat="0" applyAlignment="0" applyProtection="0"/>
    <xf numFmtId="0" fontId="8" fillId="0" borderId="8" applyNumberFormat="0" applyFill="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23" borderId="0" applyNumberFormat="0" applyBorder="0" applyAlignment="0" applyProtection="0"/>
    <xf numFmtId="0" fontId="9" fillId="9" borderId="6" applyNumberFormat="0" applyAlignment="0" applyProtection="0"/>
    <xf numFmtId="0" fontId="10" fillId="5" borderId="0" applyNumberFormat="0" applyBorder="0" applyAlignment="0" applyProtection="0"/>
    <xf numFmtId="44" fontId="2" fillId="0" borderId="0" applyFill="0" applyBorder="0" applyAlignment="0" applyProtection="0"/>
    <xf numFmtId="44" fontId="2" fillId="0" borderId="0" applyFill="0" applyBorder="0" applyAlignment="0" applyProtection="0"/>
    <xf numFmtId="167" fontId="2" fillId="0" borderId="0" applyFill="0" applyBorder="0" applyAlignment="0" applyProtection="0"/>
    <xf numFmtId="0" fontId="11" fillId="24" borderId="0" applyNumberFormat="0" applyBorder="0" applyAlignment="0" applyProtection="0"/>
    <xf numFmtId="0" fontId="2" fillId="0" borderId="0"/>
    <xf numFmtId="0" fontId="2" fillId="0" borderId="0"/>
    <xf numFmtId="0" fontId="20" fillId="0" borderId="0"/>
    <xf numFmtId="0" fontId="2" fillId="0" borderId="0"/>
    <xf numFmtId="0" fontId="1" fillId="0" borderId="0"/>
    <xf numFmtId="0" fontId="2" fillId="25" borderId="9" applyNumberFormat="0" applyFont="0" applyAlignment="0" applyProtection="0"/>
    <xf numFmtId="9" fontId="2" fillId="0" borderId="0" applyFill="0" applyBorder="0" applyAlignment="0" applyProtection="0"/>
    <xf numFmtId="0" fontId="12" fillId="18" borderId="10" applyNumberFormat="0" applyAlignment="0" applyProtection="0"/>
    <xf numFmtId="43" fontId="2" fillId="0" borderId="0" applyFont="0" applyFill="0" applyBorder="0" applyAlignment="0" applyProtection="0"/>
    <xf numFmtId="40" fontId="20" fillId="0" borderId="0" applyFill="0" applyBorder="0" applyAlignment="0" applyProtection="0"/>
    <xf numFmtId="40" fontId="20" fillId="0" borderId="0" applyFill="0" applyBorder="0" applyAlignment="0" applyProtection="0"/>
    <xf numFmtId="168" fontId="2" fillId="0" borderId="0" applyFill="0" applyBorder="0" applyAlignment="0" applyProtection="0"/>
    <xf numFmtId="43" fontId="2" fillId="0" borderId="0" applyFont="0" applyFill="0" applyBorder="0" applyAlignment="0" applyProtection="0"/>
    <xf numFmtId="168" fontId="2" fillId="0" borderId="0" applyFill="0" applyBorder="0" applyAlignment="0" applyProtection="0"/>
    <xf numFmtId="168" fontId="2" fillId="0" borderId="0" applyFill="0" applyBorder="0" applyAlignment="0" applyProtection="0"/>
    <xf numFmtId="168" fontId="2" fillId="0" borderId="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0" borderId="12" applyNumberFormat="0" applyFill="0" applyAlignment="0" applyProtection="0"/>
    <xf numFmtId="0" fontId="18" fillId="0" borderId="13" applyNumberFormat="0" applyFill="0" applyAlignment="0" applyProtection="0"/>
    <xf numFmtId="0" fontId="18" fillId="0" borderId="0" applyNumberFormat="0" applyFill="0" applyBorder="0" applyAlignment="0" applyProtection="0"/>
    <xf numFmtId="0" fontId="19" fillId="0" borderId="14" applyNumberFormat="0" applyFill="0" applyAlignment="0" applyProtection="0"/>
    <xf numFmtId="43" fontId="1" fillId="0" borderId="0" applyFont="0" applyFill="0" applyBorder="0" applyAlignment="0" applyProtection="0"/>
    <xf numFmtId="43" fontId="2"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22" fillId="0" borderId="0" xfId="0" applyFont="1"/>
    <xf numFmtId="44" fontId="22" fillId="0" borderId="0" xfId="0" applyNumberFormat="1" applyFont="1"/>
    <xf numFmtId="166" fontId="22" fillId="0" borderId="0" xfId="0" applyNumberFormat="1" applyFont="1"/>
    <xf numFmtId="0" fontId="21" fillId="0" borderId="0" xfId="2" applyFont="1" applyAlignment="1">
      <alignment vertical="center"/>
    </xf>
    <xf numFmtId="0" fontId="24" fillId="0" borderId="0" xfId="2" applyFont="1" applyAlignment="1">
      <alignment vertical="center"/>
    </xf>
    <xf numFmtId="0" fontId="25" fillId="0" borderId="0" xfId="2" applyFont="1" applyAlignment="1">
      <alignment vertical="center"/>
    </xf>
    <xf numFmtId="0" fontId="27" fillId="0" borderId="1" xfId="0" applyFont="1" applyFill="1" applyBorder="1" applyAlignment="1">
      <alignment horizontal="center" vertical="center" wrapText="1"/>
    </xf>
    <xf numFmtId="169" fontId="22" fillId="0" borderId="0" xfId="0" applyNumberFormat="1" applyFont="1" applyBorder="1"/>
    <xf numFmtId="0" fontId="22" fillId="0" borderId="0" xfId="0" applyFont="1" applyBorder="1"/>
    <xf numFmtId="0" fontId="22" fillId="0" borderId="0" xfId="0" applyFont="1" applyBorder="1" applyAlignment="1">
      <alignment horizontal="center" vertical="center"/>
    </xf>
    <xf numFmtId="0" fontId="30" fillId="0" borderId="0" xfId="0" applyFont="1" applyBorder="1" applyAlignment="1">
      <alignment horizontal="center" vertical="center" wrapText="1"/>
    </xf>
    <xf numFmtId="0" fontId="28" fillId="0" borderId="0" xfId="0" applyFont="1" applyBorder="1" applyAlignment="1">
      <alignment horizontal="center" vertical="center" wrapText="1"/>
    </xf>
    <xf numFmtId="7" fontId="29" fillId="0" borderId="0" xfId="1" applyNumberFormat="1" applyFont="1" applyFill="1" applyBorder="1" applyAlignment="1">
      <alignment horizontal="right" vertical="center" wrapText="1"/>
    </xf>
    <xf numFmtId="166" fontId="29" fillId="0" borderId="0" xfId="0" applyNumberFormat="1" applyFont="1" applyBorder="1"/>
    <xf numFmtId="44" fontId="31" fillId="0" borderId="0" xfId="0" applyNumberFormat="1" applyFont="1" applyBorder="1"/>
    <xf numFmtId="166" fontId="31" fillId="0" borderId="0" xfId="0" applyNumberFormat="1" applyFont="1" applyBorder="1"/>
    <xf numFmtId="166" fontId="32" fillId="0" borderId="0" xfId="0" applyNumberFormat="1" applyFont="1" applyBorder="1"/>
    <xf numFmtId="0" fontId="31" fillId="0" borderId="0" xfId="0" applyFont="1" applyBorder="1"/>
    <xf numFmtId="166" fontId="33" fillId="0" borderId="0" xfId="0" applyNumberFormat="1" applyFont="1"/>
    <xf numFmtId="166" fontId="22" fillId="0" borderId="0" xfId="0" applyNumberFormat="1" applyFont="1" applyBorder="1"/>
    <xf numFmtId="0" fontId="27" fillId="28" borderId="1" xfId="0" applyFont="1" applyFill="1" applyBorder="1" applyAlignment="1">
      <alignment horizontal="center" vertical="center" wrapText="1"/>
    </xf>
    <xf numFmtId="1" fontId="22" fillId="0" borderId="22" xfId="0" applyNumberFormat="1" applyFont="1" applyBorder="1" applyAlignment="1">
      <alignment horizontal="center" vertical="center"/>
    </xf>
    <xf numFmtId="10" fontId="22" fillId="0" borderId="0" xfId="68" applyNumberFormat="1" applyFont="1"/>
    <xf numFmtId="0" fontId="22" fillId="0" borderId="0" xfId="0" applyFont="1" applyAlignment="1">
      <alignment horizontal="right" vertical="center"/>
    </xf>
    <xf numFmtId="0" fontId="36" fillId="0" borderId="0" xfId="2" applyFont="1" applyAlignment="1">
      <alignment horizontal="left" vertical="center"/>
    </xf>
    <xf numFmtId="44" fontId="22" fillId="0" borderId="0" xfId="1" applyFont="1" applyAlignment="1">
      <alignment horizontal="center" vertical="center"/>
    </xf>
    <xf numFmtId="7" fontId="22" fillId="0" borderId="0" xfId="0" applyNumberFormat="1" applyFont="1"/>
    <xf numFmtId="0" fontId="27" fillId="0" borderId="0" xfId="0" applyFont="1"/>
    <xf numFmtId="0" fontId="38" fillId="2" borderId="1" xfId="2" applyFont="1" applyFill="1" applyBorder="1" applyAlignment="1">
      <alignment horizontal="center" vertical="center" wrapText="1"/>
    </xf>
    <xf numFmtId="0" fontId="39" fillId="0" borderId="2" xfId="2" applyFont="1" applyFill="1" applyBorder="1" applyAlignment="1">
      <alignment horizontal="center" vertical="center"/>
    </xf>
    <xf numFmtId="0" fontId="39" fillId="0" borderId="3" xfId="2" applyFont="1" applyFill="1" applyBorder="1" applyAlignment="1">
      <alignment horizontal="center" vertical="center"/>
    </xf>
    <xf numFmtId="0" fontId="39" fillId="0" borderId="4" xfId="2" applyFont="1" applyFill="1" applyBorder="1" applyAlignment="1">
      <alignment horizontal="center" vertical="center"/>
    </xf>
    <xf numFmtId="0" fontId="39" fillId="0" borderId="1" xfId="2" applyFont="1" applyFill="1" applyBorder="1" applyAlignment="1">
      <alignment horizontal="justify" vertical="center" wrapText="1"/>
    </xf>
    <xf numFmtId="7" fontId="40" fillId="0" borderId="1" xfId="1" applyNumberFormat="1" applyFont="1" applyFill="1" applyBorder="1" applyAlignment="1">
      <alignment vertical="center"/>
    </xf>
    <xf numFmtId="7" fontId="38" fillId="0" borderId="1" xfId="1" applyNumberFormat="1" applyFont="1" applyBorder="1" applyAlignment="1">
      <alignment horizontal="center" vertical="center"/>
    </xf>
    <xf numFmtId="0" fontId="39" fillId="0" borderId="0" xfId="2" applyFont="1" applyAlignment="1">
      <alignment vertical="center"/>
    </xf>
    <xf numFmtId="0" fontId="41" fillId="0" borderId="0" xfId="2" applyFont="1" applyAlignment="1">
      <alignment vertical="center"/>
    </xf>
    <xf numFmtId="0" fontId="36" fillId="0" borderId="0" xfId="2" applyFont="1" applyAlignment="1">
      <alignment horizontal="right" vertical="center"/>
    </xf>
    <xf numFmtId="0" fontId="36" fillId="0" borderId="0" xfId="2" applyFont="1" applyAlignment="1">
      <alignment vertical="center"/>
    </xf>
    <xf numFmtId="0" fontId="44" fillId="0" borderId="0" xfId="2" applyFont="1" applyAlignment="1">
      <alignment horizontal="left" vertical="center"/>
    </xf>
    <xf numFmtId="0" fontId="45" fillId="0" borderId="0" xfId="2" applyFont="1" applyAlignment="1">
      <alignment horizontal="left" vertical="center"/>
    </xf>
    <xf numFmtId="0" fontId="35" fillId="29" borderId="22" xfId="0" applyFont="1" applyFill="1" applyBorder="1" applyAlignment="1">
      <alignment horizontal="center" vertical="center"/>
    </xf>
    <xf numFmtId="164" fontId="22" fillId="0" borderId="0" xfId="0" applyNumberFormat="1" applyFont="1"/>
    <xf numFmtId="1" fontId="35" fillId="29" borderId="23" xfId="0" applyNumberFormat="1" applyFont="1" applyFill="1" applyBorder="1" applyAlignment="1">
      <alignment horizontal="center" vertical="center"/>
    </xf>
    <xf numFmtId="0" fontId="42" fillId="0" borderId="0" xfId="2" applyFont="1" applyFill="1" applyBorder="1" applyAlignment="1">
      <alignment horizontal="left" vertical="center" wrapText="1"/>
    </xf>
    <xf numFmtId="2" fontId="38" fillId="2" borderId="1" xfId="2" applyNumberFormat="1" applyFont="1" applyFill="1" applyBorder="1" applyAlignment="1">
      <alignment horizontal="center" vertical="center" wrapText="1"/>
    </xf>
    <xf numFmtId="0" fontId="27" fillId="31" borderId="1" xfId="0" applyFont="1" applyFill="1" applyBorder="1" applyAlignment="1">
      <alignment horizontal="center" vertical="center" wrapText="1"/>
    </xf>
    <xf numFmtId="0" fontId="35" fillId="29" borderId="22" xfId="0" applyFont="1" applyFill="1" applyBorder="1" applyAlignment="1">
      <alignment horizontal="center" vertical="center"/>
    </xf>
    <xf numFmtId="7" fontId="29" fillId="0" borderId="0" xfId="1" applyNumberFormat="1" applyFont="1" applyFill="1" applyBorder="1" applyAlignment="1">
      <alignment horizontal="center" vertical="center" wrapText="1"/>
    </xf>
    <xf numFmtId="7" fontId="46" fillId="0" borderId="1" xfId="1" applyNumberFormat="1" applyFont="1" applyFill="1" applyBorder="1" applyAlignment="1">
      <alignment vertical="center"/>
    </xf>
    <xf numFmtId="7" fontId="46" fillId="0" borderId="1" xfId="1" applyNumberFormat="1" applyFont="1" applyFill="1" applyBorder="1" applyAlignment="1">
      <alignment horizontal="center" vertical="center"/>
    </xf>
    <xf numFmtId="0" fontId="43" fillId="0" borderId="0" xfId="2" applyFont="1" applyFill="1" applyBorder="1" applyAlignment="1">
      <alignment horizontal="left" vertical="center" wrapText="1"/>
    </xf>
    <xf numFmtId="0" fontId="42" fillId="0" borderId="0" xfId="2" applyFont="1" applyFill="1" applyBorder="1" applyAlignment="1">
      <alignment horizontal="left" vertical="center" wrapText="1"/>
    </xf>
    <xf numFmtId="0" fontId="47" fillId="0" borderId="1" xfId="2" applyFont="1" applyFill="1" applyBorder="1" applyAlignment="1">
      <alignment horizontal="justify" vertical="center" wrapText="1"/>
    </xf>
    <xf numFmtId="0" fontId="35" fillId="29" borderId="0" xfId="0" applyFont="1" applyFill="1" applyBorder="1" applyAlignment="1">
      <alignment horizontal="center" vertical="center"/>
    </xf>
    <xf numFmtId="1" fontId="22" fillId="0" borderId="0" xfId="0" applyNumberFormat="1" applyFont="1" applyBorder="1" applyAlignment="1">
      <alignment horizontal="center" vertical="center"/>
    </xf>
    <xf numFmtId="0" fontId="26" fillId="26" borderId="18" xfId="0" applyFont="1" applyFill="1" applyBorder="1" applyAlignment="1">
      <alignment horizontal="center" vertical="center" wrapText="1"/>
    </xf>
    <xf numFmtId="0" fontId="26" fillId="26" borderId="20" xfId="0" applyFont="1" applyFill="1" applyBorder="1" applyAlignment="1">
      <alignment horizontal="center" vertical="center" wrapText="1"/>
    </xf>
    <xf numFmtId="0" fontId="26" fillId="26" borderId="21" xfId="0" applyFont="1" applyFill="1" applyBorder="1" applyAlignment="1">
      <alignment horizontal="center" vertical="center" wrapText="1"/>
    </xf>
    <xf numFmtId="0" fontId="48" fillId="27" borderId="0" xfId="2" applyFont="1" applyFill="1" applyAlignment="1">
      <alignment horizontal="center" vertical="center"/>
    </xf>
    <xf numFmtId="2" fontId="48" fillId="27" borderId="1" xfId="2" applyNumberFormat="1" applyFont="1" applyFill="1" applyBorder="1" applyAlignment="1">
      <alignment horizontal="center" vertical="center" wrapText="1"/>
    </xf>
    <xf numFmtId="7" fontId="29" fillId="0" borderId="0" xfId="1" applyNumberFormat="1" applyFont="1" applyFill="1" applyBorder="1" applyAlignment="1">
      <alignment horizontal="center" vertical="center" wrapText="1"/>
    </xf>
    <xf numFmtId="0" fontId="35" fillId="29" borderId="22" xfId="0" applyFont="1" applyFill="1" applyBorder="1" applyAlignment="1">
      <alignment horizontal="center" vertical="center"/>
    </xf>
    <xf numFmtId="0" fontId="35" fillId="29" borderId="24" xfId="0" applyFont="1" applyFill="1" applyBorder="1" applyAlignment="1">
      <alignment horizontal="center" vertical="center"/>
    </xf>
    <xf numFmtId="0" fontId="43" fillId="0" borderId="0" xfId="2" applyFont="1" applyFill="1" applyBorder="1" applyAlignment="1">
      <alignment horizontal="left" vertical="center" wrapText="1"/>
    </xf>
    <xf numFmtId="0" fontId="42" fillId="0" borderId="0" xfId="2" applyFont="1" applyFill="1" applyBorder="1" applyAlignment="1">
      <alignment horizontal="left" vertical="center" wrapText="1"/>
    </xf>
    <xf numFmtId="7" fontId="27" fillId="0" borderId="1" xfId="1" applyNumberFormat="1" applyFont="1" applyFill="1" applyBorder="1" applyAlignment="1">
      <alignment horizontal="center" vertical="center" wrapText="1"/>
    </xf>
    <xf numFmtId="7" fontId="27" fillId="28" borderId="1" xfId="1" applyNumberFormat="1" applyFont="1" applyFill="1" applyBorder="1" applyAlignment="1">
      <alignment horizontal="center" vertical="center" wrapText="1"/>
    </xf>
    <xf numFmtId="7" fontId="27" fillId="31" borderId="1" xfId="1" applyNumberFormat="1" applyFont="1" applyFill="1" applyBorder="1" applyAlignment="1">
      <alignment horizontal="center" vertical="center" wrapText="1"/>
    </xf>
    <xf numFmtId="166" fontId="37" fillId="3" borderId="15" xfId="1" applyNumberFormat="1" applyFont="1" applyFill="1" applyBorder="1" applyAlignment="1">
      <alignment vertical="center" wrapText="1"/>
    </xf>
    <xf numFmtId="0" fontId="27" fillId="28" borderId="1" xfId="0" applyFont="1" applyFill="1" applyBorder="1" applyAlignment="1">
      <alignment horizontal="justify" vertical="center" wrapText="1"/>
    </xf>
    <xf numFmtId="1" fontId="27" fillId="28" borderId="1" xfId="0" applyNumberFormat="1" applyFont="1" applyFill="1" applyBorder="1" applyAlignment="1">
      <alignment horizontal="center" vertical="center" wrapText="1"/>
    </xf>
    <xf numFmtId="0" fontId="27" fillId="30" borderId="1" xfId="0" applyFont="1" applyFill="1" applyBorder="1" applyAlignment="1">
      <alignment horizontal="justify" vertical="center" wrapText="1"/>
    </xf>
    <xf numFmtId="1" fontId="27" fillId="0" borderId="1" xfId="0" applyNumberFormat="1" applyFont="1" applyFill="1" applyBorder="1" applyAlignment="1">
      <alignment horizontal="center" vertical="center" wrapText="1"/>
    </xf>
    <xf numFmtId="0" fontId="27" fillId="0" borderId="1" xfId="0" applyFont="1" applyFill="1" applyBorder="1" applyAlignment="1">
      <alignment horizontal="justify" vertical="center" wrapText="1"/>
    </xf>
    <xf numFmtId="0" fontId="26" fillId="28" borderId="1" xfId="0" applyFont="1" applyFill="1" applyBorder="1" applyAlignment="1">
      <alignment horizontal="justify" vertical="center" wrapText="1"/>
    </xf>
    <xf numFmtId="0" fontId="26" fillId="0" borderId="1" xfId="0" applyFont="1" applyFill="1" applyBorder="1" applyAlignment="1">
      <alignment horizontal="justify" vertical="center" wrapText="1"/>
    </xf>
    <xf numFmtId="0" fontId="27" fillId="31" borderId="1" xfId="0" applyFont="1" applyFill="1" applyBorder="1" applyAlignment="1">
      <alignment horizontal="justify" vertical="center" wrapText="1"/>
    </xf>
    <xf numFmtId="1" fontId="27" fillId="31" borderId="1" xfId="0" applyNumberFormat="1" applyFont="1" applyFill="1" applyBorder="1" applyAlignment="1">
      <alignment horizontal="center" vertical="center" wrapText="1"/>
    </xf>
    <xf numFmtId="0" fontId="27" fillId="30" borderId="1" xfId="0" applyFont="1" applyFill="1" applyBorder="1" applyAlignment="1">
      <alignment horizontal="center" vertical="center" wrapText="1"/>
    </xf>
    <xf numFmtId="0" fontId="26" fillId="31" borderId="1" xfId="0" applyFont="1" applyFill="1" applyBorder="1" applyAlignment="1">
      <alignment horizontal="justify" vertical="center" wrapText="1"/>
    </xf>
    <xf numFmtId="0" fontId="22" fillId="0" borderId="0" xfId="0" quotePrefix="1" applyFont="1" applyBorder="1" applyAlignment="1">
      <alignment horizontal="center" vertical="center"/>
    </xf>
    <xf numFmtId="0" fontId="23" fillId="0" borderId="0" xfId="0" applyFont="1" applyAlignment="1">
      <alignment horizontal="center" vertical="center" wrapText="1"/>
    </xf>
    <xf numFmtId="0" fontId="26" fillId="0" borderId="0" xfId="0" applyFont="1" applyAlignment="1">
      <alignment horizontal="center" vertical="center" wrapText="1"/>
    </xf>
    <xf numFmtId="7" fontId="29" fillId="0" borderId="0" xfId="1" applyNumberFormat="1" applyFont="1" applyFill="1" applyBorder="1" applyAlignment="1">
      <alignment horizontal="center" vertical="center" wrapText="1"/>
    </xf>
    <xf numFmtId="0" fontId="35" fillId="29" borderId="22" xfId="0" applyFont="1" applyFill="1" applyBorder="1" applyAlignment="1">
      <alignment horizontal="center" vertical="center"/>
    </xf>
    <xf numFmtId="169" fontId="34" fillId="0" borderId="22" xfId="0" applyNumberFormat="1" applyFont="1" applyBorder="1" applyAlignment="1">
      <alignment horizontal="center" vertical="center" wrapText="1"/>
    </xf>
    <xf numFmtId="1" fontId="35" fillId="29" borderId="22" xfId="0" applyNumberFormat="1" applyFont="1" applyFill="1" applyBorder="1" applyAlignment="1">
      <alignment horizontal="center" vertical="center"/>
    </xf>
    <xf numFmtId="1" fontId="35" fillId="29" borderId="23" xfId="0" applyNumberFormat="1" applyFont="1" applyFill="1" applyBorder="1" applyAlignment="1">
      <alignment horizontal="center" vertical="center"/>
    </xf>
    <xf numFmtId="0" fontId="37" fillId="3" borderId="15" xfId="0" applyFont="1" applyFill="1" applyBorder="1" applyAlignment="1">
      <alignment horizontal="right" vertical="center" wrapText="1"/>
    </xf>
    <xf numFmtId="0" fontId="37" fillId="3" borderId="16" xfId="0" applyFont="1" applyFill="1" applyBorder="1" applyAlignment="1">
      <alignment horizontal="right" vertical="center" wrapText="1"/>
    </xf>
    <xf numFmtId="0" fontId="37" fillId="3" borderId="17" xfId="0" applyFont="1" applyFill="1" applyBorder="1" applyAlignment="1">
      <alignment horizontal="right" vertical="center" wrapText="1"/>
    </xf>
    <xf numFmtId="0" fontId="39" fillId="0" borderId="2" xfId="2" applyFont="1" applyFill="1" applyBorder="1" applyAlignment="1">
      <alignment horizontal="center" vertical="center"/>
    </xf>
    <xf numFmtId="0" fontId="39" fillId="0" borderId="3" xfId="2" applyFont="1" applyFill="1" applyBorder="1" applyAlignment="1">
      <alignment horizontal="center" vertical="center"/>
    </xf>
    <xf numFmtId="0" fontId="39" fillId="0" borderId="4" xfId="2" applyFont="1" applyFill="1" applyBorder="1" applyAlignment="1">
      <alignment horizontal="center" vertical="center"/>
    </xf>
    <xf numFmtId="0" fontId="48" fillId="27" borderId="16" xfId="2" applyFont="1" applyFill="1" applyBorder="1" applyAlignment="1">
      <alignment horizontal="center" vertical="center" wrapText="1"/>
    </xf>
    <xf numFmtId="0" fontId="43" fillId="0" borderId="0" xfId="2" applyFont="1" applyFill="1" applyBorder="1" applyAlignment="1">
      <alignment horizontal="left" vertical="center" wrapText="1"/>
    </xf>
    <xf numFmtId="0" fontId="42" fillId="0" borderId="0" xfId="2" applyFont="1" applyFill="1" applyBorder="1" applyAlignment="1">
      <alignment horizontal="left" vertical="center" wrapText="1"/>
    </xf>
    <xf numFmtId="0" fontId="43" fillId="0" borderId="5" xfId="2" applyFont="1" applyFill="1" applyBorder="1" applyAlignment="1">
      <alignment horizontal="left" vertical="center" wrapText="1"/>
    </xf>
    <xf numFmtId="0" fontId="42" fillId="0" borderId="5" xfId="2" applyFont="1" applyFill="1" applyBorder="1" applyAlignment="1">
      <alignment horizontal="left" vertical="center" wrapText="1"/>
    </xf>
    <xf numFmtId="0" fontId="38" fillId="2" borderId="1" xfId="2" applyFont="1" applyFill="1" applyBorder="1" applyAlignment="1">
      <alignment horizontal="center" vertical="center"/>
    </xf>
    <xf numFmtId="0" fontId="38" fillId="2" borderId="2" xfId="2" applyFont="1" applyFill="1" applyBorder="1" applyAlignment="1">
      <alignment horizontal="center" vertical="center"/>
    </xf>
    <xf numFmtId="0" fontId="38" fillId="2" borderId="3" xfId="2" applyFont="1" applyFill="1" applyBorder="1" applyAlignment="1">
      <alignment horizontal="center" vertical="center"/>
    </xf>
    <xf numFmtId="0" fontId="38" fillId="2" borderId="20" xfId="2" applyFont="1" applyFill="1" applyBorder="1" applyAlignment="1">
      <alignment horizontal="center" vertical="center"/>
    </xf>
    <xf numFmtId="0" fontId="38" fillId="2" borderId="5" xfId="2" applyFont="1" applyFill="1" applyBorder="1" applyAlignment="1">
      <alignment horizontal="center" vertical="center"/>
    </xf>
    <xf numFmtId="0" fontId="38" fillId="2" borderId="21" xfId="2" applyFont="1" applyFill="1" applyBorder="1" applyAlignment="1">
      <alignment horizontal="center" vertical="center"/>
    </xf>
    <xf numFmtId="0" fontId="38" fillId="2" borderId="15" xfId="2" applyFont="1" applyFill="1" applyBorder="1" applyAlignment="1">
      <alignment horizontal="center" vertical="center"/>
    </xf>
    <xf numFmtId="0" fontId="38" fillId="2" borderId="16" xfId="2" applyFont="1" applyFill="1" applyBorder="1" applyAlignment="1">
      <alignment horizontal="center" vertical="center"/>
    </xf>
    <xf numFmtId="0" fontId="38" fillId="2" borderId="17" xfId="2" applyFont="1" applyFill="1" applyBorder="1" applyAlignment="1">
      <alignment horizontal="center" vertical="center"/>
    </xf>
    <xf numFmtId="0" fontId="38" fillId="26" borderId="20" xfId="2" applyFont="1" applyFill="1" applyBorder="1" applyAlignment="1">
      <alignment horizontal="center" vertical="center" wrapText="1"/>
    </xf>
    <xf numFmtId="0" fontId="38" fillId="26" borderId="5" xfId="2" applyFont="1" applyFill="1" applyBorder="1" applyAlignment="1">
      <alignment horizontal="center" vertical="center" wrapText="1"/>
    </xf>
    <xf numFmtId="2" fontId="38" fillId="2" borderId="1" xfId="2" applyNumberFormat="1" applyFont="1" applyFill="1" applyBorder="1" applyAlignment="1">
      <alignment horizontal="center" vertical="center" wrapText="1"/>
    </xf>
    <xf numFmtId="0" fontId="42" fillId="0" borderId="0" xfId="2" applyFont="1" applyFill="1" applyBorder="1" applyAlignment="1">
      <alignment vertical="center" wrapText="1"/>
    </xf>
    <xf numFmtId="2" fontId="38" fillId="2" borderId="18" xfId="2" applyNumberFormat="1" applyFont="1" applyFill="1" applyBorder="1" applyAlignment="1">
      <alignment horizontal="center" vertical="center" wrapText="1"/>
    </xf>
    <xf numFmtId="2" fontId="38" fillId="2" borderId="19" xfId="2" applyNumberFormat="1" applyFont="1" applyFill="1" applyBorder="1" applyAlignment="1">
      <alignment horizontal="center" vertical="center" wrapText="1"/>
    </xf>
    <xf numFmtId="0" fontId="38" fillId="26" borderId="3" xfId="2" applyFont="1" applyFill="1" applyBorder="1" applyAlignment="1">
      <alignment horizontal="center" vertical="center" wrapText="1"/>
    </xf>
    <xf numFmtId="0" fontId="38" fillId="26" borderId="4" xfId="2" applyFont="1" applyFill="1" applyBorder="1" applyAlignment="1">
      <alignment horizontal="center" vertical="center" wrapText="1"/>
    </xf>
    <xf numFmtId="0" fontId="38" fillId="2" borderId="4" xfId="2" applyFont="1" applyFill="1" applyBorder="1" applyAlignment="1">
      <alignment horizontal="center" vertical="center"/>
    </xf>
    <xf numFmtId="0" fontId="38" fillId="2" borderId="18" xfId="2" applyFont="1" applyFill="1" applyBorder="1" applyAlignment="1">
      <alignment horizontal="center" vertical="center"/>
    </xf>
    <xf numFmtId="0" fontId="38" fillId="2" borderId="19" xfId="2" applyFont="1" applyFill="1" applyBorder="1" applyAlignment="1">
      <alignment horizontal="center" vertical="center"/>
    </xf>
  </cellXfs>
  <cellStyles count="69">
    <cellStyle name="20% - Ênfase1 2" xfId="8"/>
    <cellStyle name="20% - Ênfase2 2" xfId="9"/>
    <cellStyle name="20% - Ênfase3 2" xfId="10"/>
    <cellStyle name="20% - Ênfase4 2" xfId="11"/>
    <cellStyle name="20% - Ênfase5 2" xfId="12"/>
    <cellStyle name="20% - Ênfase6 2" xfId="13"/>
    <cellStyle name="40% - Ênfase1 2" xfId="14"/>
    <cellStyle name="40% - Ênfase2 2" xfId="15"/>
    <cellStyle name="40% - Ênfase3 2" xfId="16"/>
    <cellStyle name="40% - Ênfase4 2" xfId="17"/>
    <cellStyle name="40% - Ênfase5 2" xfId="18"/>
    <cellStyle name="40% - Ênfase6 2" xfId="19"/>
    <cellStyle name="60% - Ênfase1 2" xfId="20"/>
    <cellStyle name="60% - Ênfase2 2" xfId="21"/>
    <cellStyle name="60% - Ênfase3 2" xfId="22"/>
    <cellStyle name="60% - Ênfase4 2" xfId="23"/>
    <cellStyle name="60% - Ênfase5 2" xfId="24"/>
    <cellStyle name="60% - Ênfase6 2" xfId="25"/>
    <cellStyle name="Bom 2" xfId="26"/>
    <cellStyle name="Cálculo 2" xfId="27"/>
    <cellStyle name="Célula de Verificação 2" xfId="28"/>
    <cellStyle name="Célula Vinculada 2" xfId="29"/>
    <cellStyle name="Ênfase1 2" xfId="30"/>
    <cellStyle name="Ênfase2 2" xfId="31"/>
    <cellStyle name="Ênfase3 2" xfId="32"/>
    <cellStyle name="Ênfase4 2" xfId="33"/>
    <cellStyle name="Ênfase5 2" xfId="34"/>
    <cellStyle name="Ênfase6 2" xfId="35"/>
    <cellStyle name="Entrada 2" xfId="36"/>
    <cellStyle name="Moeda" xfId="1" builtinId="4"/>
    <cellStyle name="Moeda 2" xfId="38"/>
    <cellStyle name="Moeda 2 2" xfId="39"/>
    <cellStyle name="Moeda 3" xfId="40"/>
    <cellStyle name="Neutro 2" xfId="41"/>
    <cellStyle name="Normal" xfId="0" builtinId="0"/>
    <cellStyle name="Normal 10" xfId="42"/>
    <cellStyle name="Normal 2" xfId="7"/>
    <cellStyle name="Normal 2 2" xfId="43"/>
    <cellStyle name="Normal 2 3" xfId="44"/>
    <cellStyle name="Normal 3" xfId="45"/>
    <cellStyle name="Normal 4" xfId="2"/>
    <cellStyle name="Normal 6" xfId="46"/>
    <cellStyle name="Normal 7 2" xfId="3"/>
    <cellStyle name="Nota 2" xfId="47"/>
    <cellStyle name="Percentagem" xfId="68" builtinId="5"/>
    <cellStyle name="Porcentagem 2" xfId="4"/>
    <cellStyle name="Porcentagem 2 2" xfId="48"/>
    <cellStyle name="Ruim 2" xfId="37"/>
    <cellStyle name="Saída 2" xfId="49"/>
    <cellStyle name="Separador de milhares 2" xfId="50"/>
    <cellStyle name="Separador de milhares 2 2" xfId="51"/>
    <cellStyle name="Separador de milhares 2 2 2" xfId="52"/>
    <cellStyle name="Separador de milhares 3" xfId="53"/>
    <cellStyle name="Separador de milhares 4" xfId="54"/>
    <cellStyle name="Separador de milhares 5" xfId="55"/>
    <cellStyle name="Separador de milhares 6" xfId="56"/>
    <cellStyle name="Separador de milhares 7" xfId="57"/>
    <cellStyle name="Texto de Aviso 2" xfId="58"/>
    <cellStyle name="Texto Explicativo 2" xfId="59"/>
    <cellStyle name="Título 1 2" xfId="61"/>
    <cellStyle name="Título 2 2" xfId="62"/>
    <cellStyle name="Título 3 2" xfId="63"/>
    <cellStyle name="Título 4 2" xfId="64"/>
    <cellStyle name="Título 5" xfId="60"/>
    <cellStyle name="Total 2" xfId="65"/>
    <cellStyle name="Vírgula 2" xfId="6"/>
    <cellStyle name="Vírgula 2 2" xfId="5"/>
    <cellStyle name="Vírgula 3" xfId="67"/>
    <cellStyle name="Vírgula 6" xfId="66"/>
  </cellStyles>
  <dxfs count="0"/>
  <tableStyles count="0" defaultTableStyle="TableStyleMedium2" defaultPivotStyle="PivotStyleLight16"/>
  <colors>
    <mruColors>
      <color rgb="FFFDE9D9"/>
      <color rgb="FF2E150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view="pageBreakPreview" zoomScale="130" zoomScaleNormal="130" zoomScaleSheetLayoutView="130" workbookViewId="0">
      <pane ySplit="3" topLeftCell="A4" activePane="bottomLeft" state="frozen"/>
      <selection pane="bottomLeft" activeCell="A2" sqref="A2:H2"/>
    </sheetView>
  </sheetViews>
  <sheetFormatPr defaultRowHeight="9"/>
  <cols>
    <col min="1" max="1" width="4" style="1" customWidth="1"/>
    <col min="2" max="2" width="5.85546875" style="1" customWidth="1"/>
    <col min="3" max="3" width="44.42578125" style="1" customWidth="1"/>
    <col min="4" max="4" width="7.7109375" style="1" customWidth="1"/>
    <col min="5" max="5" width="4.140625" style="1" customWidth="1"/>
    <col min="6" max="6" width="5.28515625" style="28" customWidth="1"/>
    <col min="7" max="7" width="11.85546875" style="1" customWidth="1"/>
    <col min="8" max="8" width="11.7109375" style="1" customWidth="1"/>
    <col min="9" max="9" width="7.7109375" style="18" customWidth="1"/>
    <col min="10" max="10" width="4.140625" style="9" customWidth="1"/>
    <col min="11" max="11" width="2.85546875" style="8" hidden="1" customWidth="1"/>
    <col min="12" max="12" width="2.42578125" style="1" hidden="1" customWidth="1"/>
    <col min="13" max="13" width="5.28515625" style="1" hidden="1" customWidth="1"/>
    <col min="14" max="14" width="9.140625" style="1" customWidth="1"/>
    <col min="15" max="17" width="9.140625" style="1"/>
    <col min="18" max="18" width="10.28515625" style="1" bestFit="1" customWidth="1"/>
    <col min="19" max="16384" width="9.140625" style="1"/>
  </cols>
  <sheetData>
    <row r="1" spans="1:20" ht="20.25" customHeight="1">
      <c r="A1" s="83"/>
      <c r="B1" s="83"/>
      <c r="C1" s="83"/>
      <c r="D1" s="83"/>
      <c r="E1" s="83"/>
      <c r="F1" s="83"/>
      <c r="G1" s="83"/>
      <c r="H1" s="83"/>
      <c r="I1" s="11"/>
    </row>
    <row r="2" spans="1:20" ht="20.25" customHeight="1">
      <c r="A2" s="84" t="s">
        <v>14</v>
      </c>
      <c r="B2" s="84"/>
      <c r="C2" s="84"/>
      <c r="D2" s="84"/>
      <c r="E2" s="84"/>
      <c r="F2" s="84"/>
      <c r="G2" s="84"/>
      <c r="H2" s="84"/>
      <c r="I2" s="12"/>
    </row>
    <row r="3" spans="1:20" ht="27" customHeight="1">
      <c r="A3" s="57" t="s">
        <v>0</v>
      </c>
      <c r="B3" s="58" t="s">
        <v>6</v>
      </c>
      <c r="C3" s="58" t="s">
        <v>15</v>
      </c>
      <c r="D3" s="57" t="s">
        <v>16</v>
      </c>
      <c r="E3" s="59" t="s">
        <v>12</v>
      </c>
      <c r="F3" s="59" t="s">
        <v>17</v>
      </c>
      <c r="G3" s="57" t="s">
        <v>18</v>
      </c>
      <c r="H3" s="57" t="s">
        <v>19</v>
      </c>
      <c r="I3" s="13"/>
      <c r="K3" s="87" t="s">
        <v>27</v>
      </c>
      <c r="L3" s="87"/>
    </row>
    <row r="4" spans="1:20" ht="150" customHeight="1">
      <c r="A4" s="21">
        <v>1</v>
      </c>
      <c r="B4" s="21">
        <v>303796</v>
      </c>
      <c r="C4" s="71" t="s">
        <v>48</v>
      </c>
      <c r="D4" s="21" t="s">
        <v>20</v>
      </c>
      <c r="E4" s="21" t="s">
        <v>5</v>
      </c>
      <c r="F4" s="72">
        <v>107</v>
      </c>
      <c r="G4" s="68">
        <v>169064.18</v>
      </c>
      <c r="H4" s="68">
        <f>F4*G4</f>
        <v>18089867.259999998</v>
      </c>
      <c r="I4" s="13"/>
      <c r="J4" s="10"/>
      <c r="K4" s="88">
        <v>110</v>
      </c>
      <c r="L4" s="22">
        <f>ROUNDDOWN(K4*0.75,0)</f>
        <v>82</v>
      </c>
      <c r="M4" s="23">
        <f>L4/K4</f>
        <v>0.74545454545454548</v>
      </c>
      <c r="N4" s="43"/>
      <c r="R4" s="26"/>
      <c r="T4" s="27"/>
    </row>
    <row r="5" spans="1:20" ht="150.75" customHeight="1">
      <c r="A5" s="7">
        <v>2</v>
      </c>
      <c r="B5" s="7">
        <v>303796</v>
      </c>
      <c r="C5" s="73" t="s">
        <v>48</v>
      </c>
      <c r="D5" s="7" t="s">
        <v>21</v>
      </c>
      <c r="E5" s="7" t="s">
        <v>5</v>
      </c>
      <c r="F5" s="74">
        <v>3</v>
      </c>
      <c r="G5" s="67">
        <f>G4</f>
        <v>169064.18</v>
      </c>
      <c r="H5" s="67">
        <f>F5*G5</f>
        <v>507192.54</v>
      </c>
      <c r="I5" s="13"/>
      <c r="J5" s="10"/>
      <c r="K5" s="89"/>
      <c r="L5" s="22">
        <f>ROUNDUP(K4*0.25,0)</f>
        <v>28</v>
      </c>
      <c r="M5" s="23">
        <f>L5/K4</f>
        <v>0.25454545454545452</v>
      </c>
      <c r="R5" s="26"/>
      <c r="T5" s="27"/>
    </row>
    <row r="6" spans="1:20" ht="54">
      <c r="A6" s="21">
        <v>3</v>
      </c>
      <c r="B6" s="21">
        <v>62995</v>
      </c>
      <c r="C6" s="71" t="s">
        <v>47</v>
      </c>
      <c r="D6" s="21" t="s">
        <v>20</v>
      </c>
      <c r="E6" s="21" t="s">
        <v>5</v>
      </c>
      <c r="F6" s="72">
        <v>108</v>
      </c>
      <c r="G6" s="68">
        <v>27450.12</v>
      </c>
      <c r="H6" s="68">
        <f>F6*G6</f>
        <v>2964612.96</v>
      </c>
      <c r="I6" s="13"/>
      <c r="J6" s="10"/>
      <c r="K6" s="44"/>
      <c r="L6" s="22"/>
      <c r="M6" s="23"/>
      <c r="R6" s="26"/>
      <c r="T6" s="27"/>
    </row>
    <row r="7" spans="1:20" ht="54">
      <c r="A7" s="7">
        <v>4</v>
      </c>
      <c r="B7" s="7">
        <v>62995</v>
      </c>
      <c r="C7" s="73" t="s">
        <v>47</v>
      </c>
      <c r="D7" s="7" t="s">
        <v>21</v>
      </c>
      <c r="E7" s="7" t="s">
        <v>5</v>
      </c>
      <c r="F7" s="74">
        <v>2</v>
      </c>
      <c r="G7" s="67">
        <f>G6</f>
        <v>27450.12</v>
      </c>
      <c r="H7" s="67">
        <f>F7*G7</f>
        <v>54900.24</v>
      </c>
      <c r="I7" s="13"/>
      <c r="J7" s="10"/>
      <c r="K7" s="44"/>
      <c r="L7" s="22"/>
      <c r="M7" s="23"/>
      <c r="R7" s="26"/>
      <c r="T7" s="27"/>
    </row>
    <row r="8" spans="1:20" ht="54">
      <c r="A8" s="21">
        <v>5</v>
      </c>
      <c r="B8" s="21">
        <v>461903</v>
      </c>
      <c r="C8" s="71" t="s">
        <v>49</v>
      </c>
      <c r="D8" s="21" t="s">
        <v>20</v>
      </c>
      <c r="E8" s="21" t="s">
        <v>5</v>
      </c>
      <c r="F8" s="21">
        <v>12</v>
      </c>
      <c r="G8" s="68">
        <v>26381.98</v>
      </c>
      <c r="H8" s="68">
        <f>F8*G8</f>
        <v>316583.76</v>
      </c>
      <c r="I8" s="13"/>
      <c r="J8" s="10"/>
      <c r="K8" s="88">
        <v>110</v>
      </c>
      <c r="L8" s="22">
        <f>ROUNDDOWN(K8*0.75,0)</f>
        <v>82</v>
      </c>
      <c r="M8" s="23">
        <f>L8/K8</f>
        <v>0.74545454545454548</v>
      </c>
      <c r="R8" s="26"/>
      <c r="T8" s="27"/>
    </row>
    <row r="9" spans="1:20" ht="54">
      <c r="A9" s="7">
        <v>6</v>
      </c>
      <c r="B9" s="7">
        <v>461903</v>
      </c>
      <c r="C9" s="73" t="s">
        <v>49</v>
      </c>
      <c r="D9" s="7" t="s">
        <v>21</v>
      </c>
      <c r="E9" s="7" t="s">
        <v>5</v>
      </c>
      <c r="F9" s="7">
        <v>2</v>
      </c>
      <c r="G9" s="67">
        <f>G8</f>
        <v>26381.98</v>
      </c>
      <c r="H9" s="67">
        <f t="shared" ref="H9" si="0">F9*G9</f>
        <v>52763.96</v>
      </c>
      <c r="I9" s="13"/>
      <c r="J9" s="10"/>
      <c r="K9" s="89"/>
      <c r="L9" s="22">
        <f>ROUNDUP(K8*0.25,0)</f>
        <v>28</v>
      </c>
      <c r="M9" s="23">
        <f>L9/K8</f>
        <v>0.25454545454545452</v>
      </c>
      <c r="R9" s="26"/>
      <c r="T9" s="27"/>
    </row>
    <row r="10" spans="1:20" ht="81">
      <c r="A10" s="21">
        <v>7</v>
      </c>
      <c r="B10" s="21">
        <v>304353</v>
      </c>
      <c r="C10" s="71" t="s">
        <v>58</v>
      </c>
      <c r="D10" s="21" t="s">
        <v>20</v>
      </c>
      <c r="E10" s="21" t="s">
        <v>5</v>
      </c>
      <c r="F10" s="72">
        <v>107</v>
      </c>
      <c r="G10" s="68">
        <v>12099.08</v>
      </c>
      <c r="H10" s="68">
        <f t="shared" ref="H10:H17" si="1">F10*G10</f>
        <v>1294601.56</v>
      </c>
      <c r="I10" s="85"/>
      <c r="J10" s="10"/>
      <c r="K10" s="86">
        <v>10</v>
      </c>
      <c r="L10" s="22">
        <f>ROUNDDOWN(K10*0.75,0)</f>
        <v>7</v>
      </c>
      <c r="M10" s="23">
        <f t="shared" ref="M10" si="2">L10/K10</f>
        <v>0.7</v>
      </c>
      <c r="R10" s="26"/>
      <c r="T10" s="27"/>
    </row>
    <row r="11" spans="1:20" ht="81">
      <c r="A11" s="7">
        <v>8</v>
      </c>
      <c r="B11" s="7">
        <v>304353</v>
      </c>
      <c r="C11" s="73" t="s">
        <v>58</v>
      </c>
      <c r="D11" s="7" t="s">
        <v>21</v>
      </c>
      <c r="E11" s="7" t="s">
        <v>5</v>
      </c>
      <c r="F11" s="7">
        <v>3</v>
      </c>
      <c r="G11" s="67">
        <f>G10</f>
        <v>12099.08</v>
      </c>
      <c r="H11" s="67">
        <f t="shared" ref="H11:H16" si="3">F11*G11</f>
        <v>36297.24</v>
      </c>
      <c r="I11" s="85"/>
      <c r="J11" s="10"/>
      <c r="K11" s="86"/>
      <c r="L11" s="22">
        <f>ROUNDUP(K10*0.25,0)</f>
        <v>3</v>
      </c>
      <c r="M11" s="23">
        <f t="shared" ref="M11" si="4">L11/K10</f>
        <v>0.3</v>
      </c>
      <c r="R11" s="26"/>
      <c r="T11" s="27"/>
    </row>
    <row r="12" spans="1:20" ht="90">
      <c r="A12" s="21">
        <v>9</v>
      </c>
      <c r="B12" s="21">
        <v>328523</v>
      </c>
      <c r="C12" s="71" t="s">
        <v>50</v>
      </c>
      <c r="D12" s="21" t="s">
        <v>20</v>
      </c>
      <c r="E12" s="21" t="s">
        <v>5</v>
      </c>
      <c r="F12" s="21">
        <v>8</v>
      </c>
      <c r="G12" s="68">
        <v>12542.59</v>
      </c>
      <c r="H12" s="68">
        <f t="shared" si="3"/>
        <v>100340.72</v>
      </c>
      <c r="I12" s="13"/>
      <c r="J12" s="10"/>
      <c r="K12" s="88">
        <v>110</v>
      </c>
      <c r="L12" s="22">
        <f>ROUNDDOWN(K12*0.75,0)</f>
        <v>82</v>
      </c>
      <c r="M12" s="23">
        <f t="shared" ref="M12" si="5">L12/K12</f>
        <v>0.74545454545454548</v>
      </c>
      <c r="R12" s="26"/>
      <c r="T12" s="27"/>
    </row>
    <row r="13" spans="1:20" ht="90">
      <c r="A13" s="7">
        <v>10</v>
      </c>
      <c r="B13" s="7">
        <v>328523</v>
      </c>
      <c r="C13" s="73" t="s">
        <v>50</v>
      </c>
      <c r="D13" s="7" t="s">
        <v>21</v>
      </c>
      <c r="E13" s="7" t="s">
        <v>5</v>
      </c>
      <c r="F13" s="7">
        <v>1</v>
      </c>
      <c r="G13" s="67">
        <f>G12</f>
        <v>12542.59</v>
      </c>
      <c r="H13" s="67">
        <f t="shared" si="3"/>
        <v>12542.59</v>
      </c>
      <c r="I13" s="13"/>
      <c r="J13" s="10"/>
      <c r="K13" s="89"/>
      <c r="L13" s="22">
        <f>ROUNDUP(K12*0.25,0)</f>
        <v>28</v>
      </c>
      <c r="M13" s="23">
        <f t="shared" ref="M13" si="6">L13/K12</f>
        <v>0.25454545454545452</v>
      </c>
      <c r="R13" s="26"/>
      <c r="T13" s="27"/>
    </row>
    <row r="14" spans="1:20" ht="60" customHeight="1">
      <c r="A14" s="7">
        <v>11</v>
      </c>
      <c r="B14" s="7">
        <v>63215</v>
      </c>
      <c r="C14" s="75" t="s">
        <v>61</v>
      </c>
      <c r="D14" s="7" t="s">
        <v>99</v>
      </c>
      <c r="E14" s="7" t="s">
        <v>5</v>
      </c>
      <c r="F14" s="7">
        <v>3</v>
      </c>
      <c r="G14" s="67">
        <v>20239.57</v>
      </c>
      <c r="H14" s="67">
        <f t="shared" si="3"/>
        <v>60718.71</v>
      </c>
      <c r="I14" s="13"/>
      <c r="J14" s="10"/>
      <c r="K14" s="63">
        <v>10</v>
      </c>
      <c r="L14" s="22">
        <f>ROUNDDOWN(K14*0.75,0)</f>
        <v>7</v>
      </c>
      <c r="M14" s="23">
        <f t="shared" ref="M14" si="7">L14/K14</f>
        <v>0.7</v>
      </c>
      <c r="R14" s="26"/>
      <c r="T14" s="27"/>
    </row>
    <row r="15" spans="1:20" ht="147.75" customHeight="1">
      <c r="A15" s="21">
        <v>12</v>
      </c>
      <c r="B15" s="21">
        <v>130427</v>
      </c>
      <c r="C15" s="71" t="s">
        <v>65</v>
      </c>
      <c r="D15" s="21" t="s">
        <v>20</v>
      </c>
      <c r="E15" s="21" t="s">
        <v>5</v>
      </c>
      <c r="F15" s="21">
        <v>2</v>
      </c>
      <c r="G15" s="68">
        <f>CotaçõesMaq!H52</f>
        <v>1096666.67</v>
      </c>
      <c r="H15" s="68">
        <f t="shared" si="3"/>
        <v>2193333.34</v>
      </c>
      <c r="I15" s="13"/>
      <c r="J15" s="10"/>
      <c r="K15" s="64">
        <v>6</v>
      </c>
      <c r="L15" s="22">
        <f>ROUNDDOWN(K15*0.75,0)</f>
        <v>4</v>
      </c>
      <c r="M15" s="23"/>
      <c r="R15" s="26"/>
      <c r="T15" s="27"/>
    </row>
    <row r="16" spans="1:20" ht="63">
      <c r="A16" s="21">
        <v>13</v>
      </c>
      <c r="B16" s="21">
        <v>31232</v>
      </c>
      <c r="C16" s="71" t="s">
        <v>66</v>
      </c>
      <c r="D16" s="21" t="s">
        <v>20</v>
      </c>
      <c r="E16" s="21" t="s">
        <v>5</v>
      </c>
      <c r="F16" s="21">
        <v>9</v>
      </c>
      <c r="G16" s="68">
        <v>678793.35</v>
      </c>
      <c r="H16" s="68">
        <f t="shared" si="3"/>
        <v>6109140.1499999994</v>
      </c>
      <c r="I16" s="85"/>
      <c r="J16" s="10"/>
      <c r="K16" s="86">
        <v>2</v>
      </c>
      <c r="L16" s="22">
        <f>ROUNDDOWN(K16*0.75,0)</f>
        <v>1</v>
      </c>
      <c r="M16" s="23">
        <f t="shared" ref="M16" si="8">L16/K16</f>
        <v>0.5</v>
      </c>
      <c r="R16" s="26"/>
      <c r="T16" s="27"/>
    </row>
    <row r="17" spans="1:20" ht="63">
      <c r="A17" s="7">
        <v>14</v>
      </c>
      <c r="B17" s="7">
        <v>31232</v>
      </c>
      <c r="C17" s="73" t="s">
        <v>66</v>
      </c>
      <c r="D17" s="7" t="s">
        <v>21</v>
      </c>
      <c r="E17" s="7" t="s">
        <v>5</v>
      </c>
      <c r="F17" s="7">
        <v>1</v>
      </c>
      <c r="G17" s="67">
        <f>G16</f>
        <v>678793.35</v>
      </c>
      <c r="H17" s="67">
        <f t="shared" si="1"/>
        <v>678793.35</v>
      </c>
      <c r="I17" s="85"/>
      <c r="J17" s="10"/>
      <c r="K17" s="86"/>
      <c r="L17" s="22">
        <f>ROUNDUP(K16*0.25,0)</f>
        <v>1</v>
      </c>
      <c r="M17" s="23">
        <f t="shared" ref="M17" si="9">L17/K16</f>
        <v>0.5</v>
      </c>
      <c r="R17" s="26"/>
      <c r="T17" s="27"/>
    </row>
    <row r="18" spans="1:20" ht="63">
      <c r="A18" s="21">
        <v>15</v>
      </c>
      <c r="B18" s="21">
        <v>225468</v>
      </c>
      <c r="C18" s="71" t="s">
        <v>85</v>
      </c>
      <c r="D18" s="21" t="s">
        <v>20</v>
      </c>
      <c r="E18" s="21" t="s">
        <v>5</v>
      </c>
      <c r="F18" s="21">
        <v>17</v>
      </c>
      <c r="G18" s="68">
        <v>409160.66</v>
      </c>
      <c r="H18" s="68">
        <f t="shared" ref="H18:H22" si="10">F18*G18</f>
        <v>6955731.2199999997</v>
      </c>
      <c r="I18" s="13"/>
      <c r="J18" s="10"/>
      <c r="K18" s="86">
        <v>10</v>
      </c>
      <c r="L18" s="22">
        <f>ROUNDDOWN(K18*0.75,0)</f>
        <v>7</v>
      </c>
      <c r="M18" s="23">
        <f t="shared" ref="M18" si="11">L18/K18</f>
        <v>0.7</v>
      </c>
      <c r="R18" s="26"/>
      <c r="T18" s="27"/>
    </row>
    <row r="19" spans="1:20" ht="66.75" customHeight="1">
      <c r="A19" s="7">
        <v>16</v>
      </c>
      <c r="B19" s="7">
        <v>225468</v>
      </c>
      <c r="C19" s="75" t="s">
        <v>85</v>
      </c>
      <c r="D19" s="7" t="s">
        <v>21</v>
      </c>
      <c r="E19" s="7" t="s">
        <v>5</v>
      </c>
      <c r="F19" s="7">
        <v>1</v>
      </c>
      <c r="G19" s="67">
        <f>G18</f>
        <v>409160.66</v>
      </c>
      <c r="H19" s="67">
        <f t="shared" si="10"/>
        <v>409160.66</v>
      </c>
      <c r="I19" s="13"/>
      <c r="J19" s="10"/>
      <c r="K19" s="86"/>
      <c r="L19" s="22">
        <f>ROUNDUP(K18*0.25,0)</f>
        <v>3</v>
      </c>
      <c r="M19" s="23">
        <f t="shared" ref="M19" si="12">L19/K18</f>
        <v>0.3</v>
      </c>
      <c r="R19" s="26"/>
      <c r="T19" s="27"/>
    </row>
    <row r="20" spans="1:20" ht="81">
      <c r="A20" s="21">
        <v>17</v>
      </c>
      <c r="B20" s="21">
        <v>225485</v>
      </c>
      <c r="C20" s="71" t="s">
        <v>86</v>
      </c>
      <c r="D20" s="21" t="s">
        <v>20</v>
      </c>
      <c r="E20" s="21" t="s">
        <v>5</v>
      </c>
      <c r="F20" s="21">
        <v>2</v>
      </c>
      <c r="G20" s="68">
        <v>889523.15</v>
      </c>
      <c r="H20" s="68">
        <f t="shared" ref="H20" si="13">F20*G20</f>
        <v>1779046.3</v>
      </c>
      <c r="I20" s="13"/>
      <c r="J20" s="10"/>
      <c r="K20" s="63">
        <v>18</v>
      </c>
      <c r="L20" s="22">
        <f>ROUNDDOWN(K20*0.75,0)</f>
        <v>13</v>
      </c>
      <c r="M20" s="23">
        <f t="shared" ref="M20" si="14">L20/K20</f>
        <v>0.72222222222222221</v>
      </c>
      <c r="R20" s="26"/>
      <c r="T20" s="27"/>
    </row>
    <row r="21" spans="1:20" ht="81">
      <c r="A21" s="21">
        <v>18</v>
      </c>
      <c r="B21" s="21">
        <v>31224</v>
      </c>
      <c r="C21" s="76" t="s">
        <v>87</v>
      </c>
      <c r="D21" s="21" t="s">
        <v>20</v>
      </c>
      <c r="E21" s="21" t="s">
        <v>5</v>
      </c>
      <c r="F21" s="72">
        <v>20</v>
      </c>
      <c r="G21" s="68">
        <v>328798.51</v>
      </c>
      <c r="H21" s="68">
        <f t="shared" si="10"/>
        <v>6575970.2000000002</v>
      </c>
      <c r="I21" s="13"/>
      <c r="J21" s="82" t="s">
        <v>100</v>
      </c>
      <c r="K21" s="42"/>
      <c r="L21" s="22"/>
      <c r="M21" s="23"/>
      <c r="R21" s="26"/>
      <c r="T21" s="27"/>
    </row>
    <row r="22" spans="1:20" ht="81">
      <c r="A22" s="7">
        <v>19</v>
      </c>
      <c r="B22" s="7">
        <v>31224</v>
      </c>
      <c r="C22" s="77" t="s">
        <v>87</v>
      </c>
      <c r="D22" s="7" t="s">
        <v>21</v>
      </c>
      <c r="E22" s="7" t="s">
        <v>5</v>
      </c>
      <c r="F22" s="7">
        <v>1</v>
      </c>
      <c r="G22" s="67">
        <f>G21</f>
        <v>328798.51</v>
      </c>
      <c r="H22" s="67">
        <f t="shared" si="10"/>
        <v>328798.51</v>
      </c>
      <c r="I22" s="13"/>
      <c r="J22" s="10"/>
      <c r="K22" s="42"/>
      <c r="L22" s="22"/>
      <c r="M22" s="23"/>
      <c r="R22" s="26"/>
      <c r="T22" s="27"/>
    </row>
    <row r="23" spans="1:20" ht="81">
      <c r="A23" s="21">
        <v>20</v>
      </c>
      <c r="B23" s="21">
        <v>52582</v>
      </c>
      <c r="C23" s="71" t="s">
        <v>89</v>
      </c>
      <c r="D23" s="21" t="s">
        <v>20</v>
      </c>
      <c r="E23" s="21" t="s">
        <v>5</v>
      </c>
      <c r="F23" s="21">
        <v>2</v>
      </c>
      <c r="G23" s="68">
        <v>464724.73</v>
      </c>
      <c r="H23" s="68">
        <f t="shared" ref="H23:H27" si="15">F23*G23</f>
        <v>929449.46</v>
      </c>
      <c r="I23" s="13"/>
      <c r="J23" s="10"/>
      <c r="K23" s="48"/>
      <c r="L23" s="22"/>
      <c r="M23" s="23"/>
      <c r="R23" s="26"/>
      <c r="T23" s="27"/>
    </row>
    <row r="24" spans="1:20" ht="126">
      <c r="A24" s="47">
        <v>21</v>
      </c>
      <c r="B24" s="47">
        <v>338003</v>
      </c>
      <c r="C24" s="78" t="s">
        <v>90</v>
      </c>
      <c r="D24" s="47" t="s">
        <v>20</v>
      </c>
      <c r="E24" s="47" t="s">
        <v>68</v>
      </c>
      <c r="F24" s="79">
        <v>3</v>
      </c>
      <c r="G24" s="69">
        <v>28710.44</v>
      </c>
      <c r="H24" s="69">
        <f t="shared" si="15"/>
        <v>86131.319999999992</v>
      </c>
      <c r="I24" s="62"/>
      <c r="J24" s="10"/>
      <c r="K24" s="63">
        <v>10</v>
      </c>
      <c r="L24" s="22">
        <f>ROUNDDOWN(K24*0.75,0)</f>
        <v>7</v>
      </c>
      <c r="M24" s="23">
        <f t="shared" ref="M24" si="16">L24/K24</f>
        <v>0.7</v>
      </c>
      <c r="O24" s="24"/>
      <c r="R24" s="26"/>
      <c r="T24" s="27"/>
    </row>
    <row r="25" spans="1:20" ht="27">
      <c r="A25" s="7">
        <v>22</v>
      </c>
      <c r="B25" s="7">
        <v>5223</v>
      </c>
      <c r="C25" s="75" t="s">
        <v>88</v>
      </c>
      <c r="D25" s="7" t="s">
        <v>99</v>
      </c>
      <c r="E25" s="7" t="s">
        <v>68</v>
      </c>
      <c r="F25" s="74">
        <v>3</v>
      </c>
      <c r="G25" s="67">
        <v>1786.4</v>
      </c>
      <c r="H25" s="67">
        <f t="shared" si="15"/>
        <v>5359.2000000000007</v>
      </c>
      <c r="I25" s="49"/>
      <c r="J25" s="10"/>
      <c r="K25" s="55"/>
      <c r="L25" s="56"/>
      <c r="M25" s="23"/>
      <c r="R25" s="26"/>
      <c r="T25" s="27"/>
    </row>
    <row r="26" spans="1:20" ht="108">
      <c r="A26" s="47">
        <v>23</v>
      </c>
      <c r="B26" s="47">
        <v>107123</v>
      </c>
      <c r="C26" s="78" t="s">
        <v>91</v>
      </c>
      <c r="D26" s="21" t="s">
        <v>20</v>
      </c>
      <c r="E26" s="21" t="s">
        <v>68</v>
      </c>
      <c r="F26" s="72">
        <v>7</v>
      </c>
      <c r="G26" s="68">
        <v>27582.11</v>
      </c>
      <c r="H26" s="68">
        <f t="shared" si="15"/>
        <v>193074.77000000002</v>
      </c>
      <c r="I26" s="49"/>
      <c r="J26" s="10"/>
      <c r="K26" s="55"/>
      <c r="L26" s="56"/>
      <c r="M26" s="23"/>
      <c r="R26" s="26"/>
      <c r="T26" s="27"/>
    </row>
    <row r="27" spans="1:20" ht="108">
      <c r="A27" s="80">
        <v>24</v>
      </c>
      <c r="B27" s="80">
        <v>107123</v>
      </c>
      <c r="C27" s="75" t="s">
        <v>91</v>
      </c>
      <c r="D27" s="7" t="s">
        <v>21</v>
      </c>
      <c r="E27" s="7" t="s">
        <v>68</v>
      </c>
      <c r="F27" s="74">
        <v>1</v>
      </c>
      <c r="G27" s="67">
        <f>G26</f>
        <v>27582.11</v>
      </c>
      <c r="H27" s="67">
        <f t="shared" si="15"/>
        <v>27582.11</v>
      </c>
      <c r="I27" s="49"/>
      <c r="J27" s="10"/>
      <c r="K27" s="55"/>
      <c r="L27" s="56"/>
      <c r="M27" s="23"/>
      <c r="R27" s="26"/>
      <c r="T27" s="27"/>
    </row>
    <row r="28" spans="1:20" ht="90">
      <c r="A28" s="47">
        <v>25</v>
      </c>
      <c r="B28" s="47">
        <v>107123</v>
      </c>
      <c r="C28" s="81" t="s">
        <v>92</v>
      </c>
      <c r="D28" s="47" t="s">
        <v>20</v>
      </c>
      <c r="E28" s="47" t="s">
        <v>68</v>
      </c>
      <c r="F28" s="79">
        <v>3</v>
      </c>
      <c r="G28" s="69">
        <v>84746.04</v>
      </c>
      <c r="H28" s="69">
        <f t="shared" ref="H28:H29" si="17">F28*G28</f>
        <v>254238.12</v>
      </c>
      <c r="I28" s="49"/>
      <c r="J28" s="10"/>
      <c r="K28" s="55"/>
      <c r="L28" s="56"/>
      <c r="M28" s="23"/>
      <c r="R28" s="26"/>
      <c r="T28" s="27"/>
    </row>
    <row r="29" spans="1:20" ht="90">
      <c r="A29" s="80">
        <v>26</v>
      </c>
      <c r="B29" s="80">
        <v>107123</v>
      </c>
      <c r="C29" s="77" t="s">
        <v>92</v>
      </c>
      <c r="D29" s="7" t="s">
        <v>21</v>
      </c>
      <c r="E29" s="7" t="s">
        <v>68</v>
      </c>
      <c r="F29" s="74">
        <v>1</v>
      </c>
      <c r="G29" s="67">
        <f t="shared" ref="G29" si="18">G28</f>
        <v>84746.04</v>
      </c>
      <c r="H29" s="67">
        <f t="shared" si="17"/>
        <v>84746.04</v>
      </c>
      <c r="I29" s="49"/>
      <c r="J29" s="10"/>
      <c r="K29" s="55"/>
      <c r="L29" s="56"/>
      <c r="M29" s="23"/>
      <c r="R29" s="26"/>
      <c r="T29" s="27"/>
    </row>
    <row r="30" spans="1:20" ht="54">
      <c r="A30" s="47">
        <v>27</v>
      </c>
      <c r="B30" s="47">
        <v>150344</v>
      </c>
      <c r="C30" s="81" t="s">
        <v>93</v>
      </c>
      <c r="D30" s="47" t="s">
        <v>20</v>
      </c>
      <c r="E30" s="47" t="s">
        <v>68</v>
      </c>
      <c r="F30" s="79">
        <v>3</v>
      </c>
      <c r="G30" s="69">
        <v>34718.43</v>
      </c>
      <c r="H30" s="69">
        <f t="shared" ref="H30" si="19">F30*G30</f>
        <v>104155.29000000001</v>
      </c>
      <c r="I30" s="49"/>
      <c r="J30" s="10"/>
      <c r="K30" s="55"/>
      <c r="L30" s="56"/>
      <c r="M30" s="23"/>
      <c r="R30" s="26"/>
      <c r="T30" s="27"/>
    </row>
    <row r="31" spans="1:20" ht="25.5" customHeight="1">
      <c r="A31" s="90" t="s">
        <v>8</v>
      </c>
      <c r="B31" s="91"/>
      <c r="C31" s="91"/>
      <c r="D31" s="91"/>
      <c r="E31" s="91"/>
      <c r="F31" s="91"/>
      <c r="G31" s="92"/>
      <c r="H31" s="70">
        <f>SUM(H4:H30)</f>
        <v>50205131.579999991</v>
      </c>
      <c r="I31" s="14"/>
    </row>
    <row r="32" spans="1:20">
      <c r="H32" s="2"/>
      <c r="I32" s="15"/>
    </row>
    <row r="33" spans="8:9">
      <c r="H33" s="3"/>
      <c r="I33" s="16"/>
    </row>
    <row r="35" spans="8:9">
      <c r="H35" s="3"/>
      <c r="I35" s="16"/>
    </row>
    <row r="36" spans="8:9">
      <c r="H36" s="3"/>
      <c r="I36" s="16"/>
    </row>
    <row r="43" spans="8:9">
      <c r="H43" s="3"/>
      <c r="I43" s="16"/>
    </row>
    <row r="47" spans="8:9" ht="11.25">
      <c r="H47" s="19"/>
      <c r="I47" s="17"/>
    </row>
    <row r="49" spans="8:8">
      <c r="H49" s="20"/>
    </row>
  </sheetData>
  <mergeCells count="12">
    <mergeCell ref="K12:K13"/>
    <mergeCell ref="A31:G31"/>
    <mergeCell ref="I16:I17"/>
    <mergeCell ref="K16:K17"/>
    <mergeCell ref="K18:K19"/>
    <mergeCell ref="A1:H1"/>
    <mergeCell ref="A2:H2"/>
    <mergeCell ref="I10:I11"/>
    <mergeCell ref="K10:K11"/>
    <mergeCell ref="K3:L3"/>
    <mergeCell ref="K4:K5"/>
    <mergeCell ref="K8:K9"/>
  </mergeCells>
  <pageMargins left="0.48" right="0.48" top="0.41" bottom="0.17" header="0.39" footer="0.15748031496062992"/>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5"/>
  <sheetViews>
    <sheetView view="pageBreakPreview" topLeftCell="A85" zoomScale="115" zoomScaleNormal="115" zoomScaleSheetLayoutView="115" workbookViewId="0">
      <selection activeCell="D100" sqref="D100"/>
    </sheetView>
  </sheetViews>
  <sheetFormatPr defaultColWidth="8.85546875" defaultRowHeight="11.25"/>
  <cols>
    <col min="1" max="1" width="2.42578125" style="4" customWidth="1"/>
    <col min="2" max="2" width="1.85546875" style="4" bestFit="1" customWidth="1"/>
    <col min="3" max="3" width="2.42578125" style="4" customWidth="1"/>
    <col min="4" max="4" width="80.7109375" style="4" customWidth="1"/>
    <col min="5" max="6" width="14.7109375" style="4" customWidth="1"/>
    <col min="7" max="7" width="14.7109375" style="37" customWidth="1"/>
    <col min="8" max="8" width="14.7109375" style="4" customWidth="1"/>
    <col min="9" max="16384" width="8.85546875" style="4"/>
  </cols>
  <sheetData>
    <row r="1" spans="1:8" ht="20.100000000000001" customHeight="1">
      <c r="A1" s="110" t="s">
        <v>3</v>
      </c>
      <c r="B1" s="111"/>
      <c r="C1" s="111"/>
      <c r="D1" s="111"/>
      <c r="E1" s="111"/>
      <c r="F1" s="111"/>
      <c r="G1" s="111"/>
      <c r="H1" s="61" t="s">
        <v>59</v>
      </c>
    </row>
    <row r="2" spans="1:8" ht="15" customHeight="1">
      <c r="A2" s="104" t="s">
        <v>22</v>
      </c>
      <c r="B2" s="105"/>
      <c r="C2" s="106"/>
      <c r="D2" s="101" t="s">
        <v>13</v>
      </c>
      <c r="E2" s="102" t="s">
        <v>1</v>
      </c>
      <c r="F2" s="103"/>
      <c r="G2" s="103"/>
      <c r="H2" s="112" t="s">
        <v>2</v>
      </c>
    </row>
    <row r="3" spans="1:8" ht="15" customHeight="1">
      <c r="A3" s="107"/>
      <c r="B3" s="108"/>
      <c r="C3" s="109"/>
      <c r="D3" s="101"/>
      <c r="E3" s="29" t="s">
        <v>9</v>
      </c>
      <c r="F3" s="29" t="s">
        <v>10</v>
      </c>
      <c r="G3" s="29" t="s">
        <v>11</v>
      </c>
      <c r="H3" s="112"/>
    </row>
    <row r="4" spans="1:8" ht="125.1" customHeight="1">
      <c r="A4" s="30">
        <f>MaqPes!A4</f>
        <v>1</v>
      </c>
      <c r="B4" s="31" t="s">
        <v>26</v>
      </c>
      <c r="C4" s="32">
        <f>A4+1</f>
        <v>2</v>
      </c>
      <c r="D4" s="33" t="str">
        <f>MaqPes!C4</f>
        <v>Trator agrícola de pneus, potência mínima do motor de 90 CV, novo, ano de fabricação corrente, capacidade mínima do tanque de combustível de 95 litros, tração 4 x 4, transmissão mínima de 8 velocidades a frente e 2 a ré, pneus dianteiros novos mínimo 14.9-24R1 e traseiros mínimo de 18.4-34R1, com mínimo de 2 contrapesos frontais, pesos dianteiros e na rodagem traseira, sistema de levante hidráulico com terceiro ponto capacidade mínima de 2.700 kg, controle remoto de implementos Cat. II com no mínimo 1 válvula, sem descanso de braços, sem proteção de eixo tração dianteiro, tomada de força independente com 540 RPM de acionamento mecânico, sistema elétrico completo com faróis de serviço e sinalética completa. Cabine do operador plataformado com toldo e arco de segurança. O motor deve estar enquadrado dentro dos parâmetros legais vigentes de emissão de poluentes. Com entrega técnica. Logomarca da CODEVASF silkada em local visível, conforme modelo no edital. Garantia mínima de 12 meses sem limite de horas.</v>
      </c>
      <c r="E4" s="51">
        <v>178600</v>
      </c>
      <c r="F4" s="51">
        <v>150387.25</v>
      </c>
      <c r="G4" s="51">
        <v>240000</v>
      </c>
      <c r="H4" s="35">
        <f>ROUND((AVERAGE(E4:G4)),2)</f>
        <v>189662.42</v>
      </c>
    </row>
    <row r="5" spans="1:8" ht="21.95" customHeight="1">
      <c r="A5" s="100" t="s">
        <v>39</v>
      </c>
      <c r="B5" s="100"/>
      <c r="C5" s="100"/>
      <c r="D5" s="100"/>
      <c r="E5" s="100"/>
      <c r="F5" s="100"/>
      <c r="G5" s="38" t="s">
        <v>31</v>
      </c>
      <c r="H5" s="39"/>
    </row>
    <row r="6" spans="1:8" ht="21.95" customHeight="1">
      <c r="A6" s="98" t="s">
        <v>56</v>
      </c>
      <c r="B6" s="98"/>
      <c r="C6" s="98"/>
      <c r="D6" s="98"/>
      <c r="E6" s="98"/>
      <c r="F6" s="98"/>
      <c r="G6" s="38" t="s">
        <v>31</v>
      </c>
      <c r="H6" s="39"/>
    </row>
    <row r="7" spans="1:8" ht="21.95" customHeight="1">
      <c r="A7" s="98" t="s">
        <v>52</v>
      </c>
      <c r="B7" s="98"/>
      <c r="C7" s="98"/>
      <c r="D7" s="98"/>
      <c r="E7" s="98"/>
      <c r="F7" s="98"/>
      <c r="G7" s="38" t="s">
        <v>31</v>
      </c>
      <c r="H7" s="39"/>
    </row>
    <row r="8" spans="1:8" ht="21.95" customHeight="1">
      <c r="A8" s="5"/>
      <c r="B8" s="5"/>
      <c r="C8" s="5"/>
      <c r="D8" s="5"/>
      <c r="E8" s="5"/>
      <c r="F8" s="5"/>
      <c r="G8" s="36"/>
      <c r="H8" s="5"/>
    </row>
    <row r="9" spans="1:8" ht="20.100000000000001" customHeight="1">
      <c r="A9" s="110" t="s">
        <v>4</v>
      </c>
      <c r="B9" s="111"/>
      <c r="C9" s="111"/>
      <c r="D9" s="111"/>
      <c r="E9" s="111"/>
      <c r="F9" s="111"/>
      <c r="G9" s="111"/>
      <c r="H9" s="61" t="s">
        <v>59</v>
      </c>
    </row>
    <row r="10" spans="1:8" ht="15" customHeight="1">
      <c r="A10" s="104" t="s">
        <v>22</v>
      </c>
      <c r="B10" s="105"/>
      <c r="C10" s="106"/>
      <c r="D10" s="101" t="s">
        <v>13</v>
      </c>
      <c r="E10" s="102" t="s">
        <v>1</v>
      </c>
      <c r="F10" s="103"/>
      <c r="G10" s="103"/>
      <c r="H10" s="112" t="s">
        <v>2</v>
      </c>
    </row>
    <row r="11" spans="1:8" ht="15" customHeight="1">
      <c r="A11" s="107"/>
      <c r="B11" s="108"/>
      <c r="C11" s="109"/>
      <c r="D11" s="101"/>
      <c r="E11" s="29" t="s">
        <v>9</v>
      </c>
      <c r="F11" s="29" t="s">
        <v>10</v>
      </c>
      <c r="G11" s="29" t="s">
        <v>11</v>
      </c>
      <c r="H11" s="112"/>
    </row>
    <row r="12" spans="1:8" ht="86.25" customHeight="1">
      <c r="A12" s="30">
        <f>MaqPes!A6</f>
        <v>3</v>
      </c>
      <c r="B12" s="31" t="s">
        <v>26</v>
      </c>
      <c r="C12" s="32">
        <f>A12+1</f>
        <v>4</v>
      </c>
      <c r="D12" s="33" t="str">
        <f>MaqPes!C6</f>
        <v>Grade aradora, com quantitativo mínimo de 14 discos de 26" com controle remoto, para utilização em trator com potência mínima de 75 cv,  diâmetro do eixo 1.5/8, com rodas e pneus para transporte, mancais a graxa, largura de trabalho 1.300mm a 1.500 mm. Logomarca da CODEVASF silkada em local visível, conforme modelo no edital. Garantia mínima de 12 meses.</v>
      </c>
      <c r="E12" s="51">
        <v>42000</v>
      </c>
      <c r="F12" s="51">
        <v>22348.799999999999</v>
      </c>
      <c r="G12" s="51">
        <v>52000</v>
      </c>
      <c r="H12" s="35">
        <f>ROUND((AVERAGE(E12:G12)),2)</f>
        <v>38782.93</v>
      </c>
    </row>
    <row r="13" spans="1:8" ht="21.95" customHeight="1">
      <c r="A13" s="100" t="s">
        <v>37</v>
      </c>
      <c r="B13" s="100"/>
      <c r="C13" s="100"/>
      <c r="D13" s="100"/>
      <c r="E13" s="100"/>
      <c r="F13" s="100"/>
      <c r="G13" s="38" t="s">
        <v>31</v>
      </c>
      <c r="H13" s="25"/>
    </row>
    <row r="14" spans="1:8" ht="21.95" customHeight="1">
      <c r="A14" s="98" t="s">
        <v>55</v>
      </c>
      <c r="B14" s="98"/>
      <c r="C14" s="98"/>
      <c r="D14" s="98"/>
      <c r="E14" s="98"/>
      <c r="F14" s="98"/>
      <c r="G14" s="38" t="s">
        <v>31</v>
      </c>
      <c r="H14" s="25"/>
    </row>
    <row r="15" spans="1:8" ht="21.95" customHeight="1">
      <c r="A15" s="98" t="s">
        <v>51</v>
      </c>
      <c r="B15" s="98"/>
      <c r="C15" s="98"/>
      <c r="D15" s="98"/>
      <c r="E15" s="98"/>
      <c r="F15" s="98"/>
      <c r="G15" s="38" t="s">
        <v>31</v>
      </c>
      <c r="H15" s="25"/>
    </row>
    <row r="16" spans="1:8" ht="21.95" customHeight="1">
      <c r="A16" s="45"/>
      <c r="B16" s="45"/>
      <c r="C16" s="45"/>
      <c r="D16" s="45"/>
      <c r="E16" s="45"/>
      <c r="F16" s="45"/>
      <c r="G16" s="38"/>
      <c r="H16" s="25"/>
    </row>
    <row r="17" spans="1:8" ht="21.95" customHeight="1">
      <c r="A17" s="116" t="s">
        <v>7</v>
      </c>
      <c r="B17" s="116"/>
      <c r="C17" s="116"/>
      <c r="D17" s="116"/>
      <c r="E17" s="116"/>
      <c r="F17" s="116"/>
      <c r="G17" s="117"/>
      <c r="H17" s="61" t="s">
        <v>59</v>
      </c>
    </row>
    <row r="18" spans="1:8" ht="21.95" customHeight="1">
      <c r="A18" s="104" t="s">
        <v>22</v>
      </c>
      <c r="B18" s="105"/>
      <c r="C18" s="106"/>
      <c r="D18" s="119" t="s">
        <v>13</v>
      </c>
      <c r="E18" s="102" t="s">
        <v>1</v>
      </c>
      <c r="F18" s="103"/>
      <c r="G18" s="118"/>
      <c r="H18" s="46" t="s">
        <v>2</v>
      </c>
    </row>
    <row r="19" spans="1:8" ht="20.100000000000001" customHeight="1">
      <c r="A19" s="107"/>
      <c r="B19" s="108"/>
      <c r="C19" s="109"/>
      <c r="D19" s="120"/>
      <c r="E19" s="29" t="s">
        <v>9</v>
      </c>
      <c r="F19" s="29" t="s">
        <v>10</v>
      </c>
      <c r="G19" s="29" t="s">
        <v>11</v>
      </c>
      <c r="H19" s="46"/>
    </row>
    <row r="20" spans="1:8" ht="39">
      <c r="A20" s="30">
        <v>5</v>
      </c>
      <c r="B20" s="31" t="s">
        <v>26</v>
      </c>
      <c r="C20" s="32">
        <f>A20+1</f>
        <v>6</v>
      </c>
      <c r="D20" s="33" t="str">
        <f>MaqPes!C8</f>
        <v>Grade niveladora, com quantitativo mínimo de 28 discos de 20", hidráulica, com controle remoto para trator com potência mínima de 75 CV, pneus para transporte, mancais e graxa, largura de trabalho mínima de 2350 mm, espaçamento entre disco de 175 mm. Logomarca da CODEVASF silkada em local visível, conforme modelo no edital. Garantia mínima 12 meses.</v>
      </c>
      <c r="E20" s="34">
        <v>34990</v>
      </c>
      <c r="F20" s="34">
        <v>22350.67</v>
      </c>
      <c r="G20" s="34">
        <v>61137.1</v>
      </c>
      <c r="H20" s="35">
        <f>ROUND((AVERAGE(E20:G20)),2)</f>
        <v>39492.589999999997</v>
      </c>
    </row>
    <row r="21" spans="1:8" ht="20.25" customHeight="1">
      <c r="A21" s="98" t="s">
        <v>53</v>
      </c>
      <c r="B21" s="98"/>
      <c r="C21" s="98"/>
      <c r="D21" s="98"/>
      <c r="E21" s="98"/>
      <c r="F21" s="98"/>
      <c r="G21" s="38" t="s">
        <v>31</v>
      </c>
      <c r="H21" s="25"/>
    </row>
    <row r="22" spans="1:8" ht="20.25" customHeight="1">
      <c r="A22" s="98" t="s">
        <v>54</v>
      </c>
      <c r="B22" s="98"/>
      <c r="C22" s="98"/>
      <c r="D22" s="98"/>
      <c r="E22" s="98"/>
      <c r="F22" s="98"/>
      <c r="G22" s="38" t="s">
        <v>31</v>
      </c>
      <c r="H22" s="25"/>
    </row>
    <row r="23" spans="1:8" ht="20.25" customHeight="1">
      <c r="A23" s="98" t="s">
        <v>57</v>
      </c>
      <c r="B23" s="98"/>
      <c r="C23" s="98"/>
      <c r="D23" s="98"/>
      <c r="E23" s="98"/>
      <c r="F23" s="98"/>
      <c r="G23" s="38" t="s">
        <v>31</v>
      </c>
      <c r="H23" s="25"/>
    </row>
    <row r="24" spans="1:8" ht="21.95" customHeight="1">
      <c r="A24" s="5"/>
      <c r="B24" s="5"/>
      <c r="C24" s="5"/>
      <c r="D24" s="5"/>
      <c r="E24" s="5"/>
      <c r="F24" s="5"/>
      <c r="G24" s="36"/>
      <c r="H24" s="5"/>
    </row>
    <row r="25" spans="1:8" ht="20.100000000000001" customHeight="1">
      <c r="A25" s="110" t="s">
        <v>32</v>
      </c>
      <c r="B25" s="111"/>
      <c r="C25" s="111"/>
      <c r="D25" s="111"/>
      <c r="E25" s="111"/>
      <c r="F25" s="111"/>
      <c r="G25" s="111"/>
      <c r="H25" s="61" t="s">
        <v>59</v>
      </c>
    </row>
    <row r="26" spans="1:8" ht="15" customHeight="1">
      <c r="A26" s="104" t="s">
        <v>22</v>
      </c>
      <c r="B26" s="105"/>
      <c r="C26" s="106"/>
      <c r="D26" s="101" t="s">
        <v>13</v>
      </c>
      <c r="E26" s="102" t="s">
        <v>1</v>
      </c>
      <c r="F26" s="103"/>
      <c r="G26" s="103"/>
      <c r="H26" s="112" t="s">
        <v>2</v>
      </c>
    </row>
    <row r="27" spans="1:8" ht="15" customHeight="1">
      <c r="A27" s="107"/>
      <c r="B27" s="108"/>
      <c r="C27" s="109"/>
      <c r="D27" s="101"/>
      <c r="E27" s="29" t="s">
        <v>9</v>
      </c>
      <c r="F27" s="29" t="s">
        <v>10</v>
      </c>
      <c r="G27" s="29" t="s">
        <v>11</v>
      </c>
      <c r="H27" s="112"/>
    </row>
    <row r="28" spans="1:8" ht="48.75">
      <c r="A28" s="30">
        <f>MaqPes!A10</f>
        <v>7</v>
      </c>
      <c r="B28" s="31" t="s">
        <v>26</v>
      </c>
      <c r="C28" s="32">
        <f>A28+1</f>
        <v>8</v>
      </c>
      <c r="D28" s="33" t="str">
        <f>MaqPes!C10</f>
        <v>Carreta agrícola de madeira, chassi de aço, carroçeria de madeira, capacidade minima de carga 4,0 toneladas, 2 eixos com molas, engate automático no trator, com giro, altura máxima da plataforma em relação ao solo 1000mm, dimensões máximas da carroceria: comprimento (3000mm - 4500mm), largura (1800mm - 2000mm), altura 0,97mm, rodas 16'', pneus 6.50x16'', peso máximo do conjunto montado 700Kgf, molas elipticas tipo feixe de mola. Logomarca da CODEVASF silkada em local visível, conforme modelo no edital. Garantia mínima de 12 meses.</v>
      </c>
      <c r="E28" s="51">
        <v>20000</v>
      </c>
      <c r="F28" s="51">
        <v>9800</v>
      </c>
      <c r="G28" s="51">
        <v>35438.400000000001</v>
      </c>
      <c r="H28" s="35">
        <f>ROUND((AVERAGE(E28:G28)),2)</f>
        <v>21746.13</v>
      </c>
    </row>
    <row r="29" spans="1:8" ht="21.95" customHeight="1">
      <c r="A29" s="100" t="s">
        <v>38</v>
      </c>
      <c r="B29" s="100"/>
      <c r="C29" s="100"/>
      <c r="D29" s="100"/>
      <c r="E29" s="100"/>
      <c r="F29" s="100"/>
      <c r="G29" s="38" t="s">
        <v>31</v>
      </c>
      <c r="H29" s="25"/>
    </row>
    <row r="30" spans="1:8" ht="21.95" customHeight="1">
      <c r="A30" s="98" t="s">
        <v>54</v>
      </c>
      <c r="B30" s="98"/>
      <c r="C30" s="98"/>
      <c r="D30" s="98"/>
      <c r="E30" s="98"/>
      <c r="F30" s="98"/>
      <c r="G30" s="38" t="s">
        <v>31</v>
      </c>
      <c r="H30" s="25"/>
    </row>
    <row r="31" spans="1:8" ht="21.95" customHeight="1">
      <c r="A31" s="98" t="s">
        <v>40</v>
      </c>
      <c r="B31" s="98"/>
      <c r="C31" s="98"/>
      <c r="D31" s="98"/>
      <c r="E31" s="98"/>
      <c r="F31" s="98"/>
      <c r="G31" s="38" t="s">
        <v>31</v>
      </c>
      <c r="H31" s="25"/>
    </row>
    <row r="32" spans="1:8" ht="21.95" customHeight="1">
      <c r="A32" s="5"/>
      <c r="B32" s="5"/>
      <c r="C32" s="5"/>
      <c r="D32" s="5"/>
      <c r="E32" s="5"/>
      <c r="F32" s="5"/>
      <c r="G32" s="36"/>
      <c r="H32" s="5"/>
    </row>
    <row r="33" spans="1:8" ht="20.100000000000001" customHeight="1">
      <c r="A33" s="110" t="s">
        <v>23</v>
      </c>
      <c r="B33" s="111"/>
      <c r="C33" s="111"/>
      <c r="D33" s="111"/>
      <c r="E33" s="111"/>
      <c r="F33" s="111"/>
      <c r="G33" s="111"/>
      <c r="H33" s="61" t="s">
        <v>59</v>
      </c>
    </row>
    <row r="34" spans="1:8" ht="15" customHeight="1">
      <c r="A34" s="104" t="s">
        <v>22</v>
      </c>
      <c r="B34" s="105"/>
      <c r="C34" s="106"/>
      <c r="D34" s="101" t="s">
        <v>13</v>
      </c>
      <c r="E34" s="102" t="s">
        <v>1</v>
      </c>
      <c r="F34" s="103"/>
      <c r="G34" s="103"/>
      <c r="H34" s="112" t="s">
        <v>2</v>
      </c>
    </row>
    <row r="35" spans="1:8" ht="15" customHeight="1">
      <c r="A35" s="107"/>
      <c r="B35" s="108"/>
      <c r="C35" s="109"/>
      <c r="D35" s="101"/>
      <c r="E35" s="29" t="s">
        <v>9</v>
      </c>
      <c r="F35" s="29" t="s">
        <v>10</v>
      </c>
      <c r="G35" s="29" t="s">
        <v>11</v>
      </c>
      <c r="H35" s="112"/>
    </row>
    <row r="36" spans="1:8" ht="58.5">
      <c r="A36" s="30">
        <f>MaqPes!A12</f>
        <v>9</v>
      </c>
      <c r="B36" s="31" t="s">
        <v>26</v>
      </c>
      <c r="C36" s="32">
        <f>A36+1</f>
        <v>10</v>
      </c>
      <c r="D36" s="54" t="str">
        <f>MaqPes!C12</f>
        <v xml:space="preserve">Roçadeira Hidráulica central e lateral, Circuito hidráulico independente; acoplamento ao sistema hidráulico de 03 pontos e acionamento pela tomada de força 540 rpm; transmissão por correia, roda reguladora de profundidade; navalhas em aço mais 01 jogo para reposição; largura trabalho (corte) 1700 mm, mínimo 02 (duas) facas, proteção lateral em chapas de aço, altura de corte mínimo 5 a 20 cm, cardam com protetor incluso. Montada pronta para ser utilizada com todos os fluidos e lubrificantes inclusos. Logomarca da CODEVASF silkada em local visível, conforme modelo no edital. Garantia mínima de 12 meses. </v>
      </c>
      <c r="E36" s="51">
        <v>13500</v>
      </c>
      <c r="F36" s="51">
        <v>42000</v>
      </c>
      <c r="G36" s="51">
        <v>9700</v>
      </c>
      <c r="H36" s="35">
        <f>ROUND((AVERAGE(E36:G36)),2)</f>
        <v>21733.33</v>
      </c>
    </row>
    <row r="37" spans="1:8" ht="21.95" customHeight="1">
      <c r="A37" s="100" t="s">
        <v>38</v>
      </c>
      <c r="B37" s="100"/>
      <c r="C37" s="100"/>
      <c r="D37" s="100"/>
      <c r="E37" s="100"/>
      <c r="F37" s="100"/>
      <c r="G37" s="38" t="s">
        <v>31</v>
      </c>
      <c r="H37" s="25"/>
    </row>
    <row r="38" spans="1:8" ht="21.95" customHeight="1">
      <c r="A38" s="113" t="s">
        <v>41</v>
      </c>
      <c r="B38" s="113"/>
      <c r="C38" s="113"/>
      <c r="D38" s="113"/>
      <c r="E38" s="113"/>
      <c r="F38" s="113"/>
      <c r="G38" s="38" t="s">
        <v>31</v>
      </c>
      <c r="H38" s="25"/>
    </row>
    <row r="39" spans="1:8" ht="21.95" customHeight="1">
      <c r="A39" s="113" t="s">
        <v>60</v>
      </c>
      <c r="B39" s="113"/>
      <c r="C39" s="113"/>
      <c r="D39" s="113"/>
      <c r="E39" s="113"/>
      <c r="F39" s="113"/>
      <c r="G39" s="38" t="s">
        <v>31</v>
      </c>
      <c r="H39" s="25"/>
    </row>
    <row r="40" spans="1:8">
      <c r="A40" s="5"/>
      <c r="B40" s="5"/>
      <c r="C40" s="5"/>
      <c r="D40" s="5"/>
      <c r="E40" s="5"/>
      <c r="F40" s="5"/>
      <c r="G40" s="36"/>
      <c r="H40" s="5"/>
    </row>
    <row r="41" spans="1:8" ht="19.5">
      <c r="A41" s="110" t="s">
        <v>24</v>
      </c>
      <c r="B41" s="111"/>
      <c r="C41" s="111"/>
      <c r="D41" s="111"/>
      <c r="E41" s="111"/>
      <c r="F41" s="111"/>
      <c r="G41" s="111"/>
      <c r="H41" s="61" t="s">
        <v>59</v>
      </c>
    </row>
    <row r="42" spans="1:8">
      <c r="A42" s="104" t="s">
        <v>0</v>
      </c>
      <c r="B42" s="105"/>
      <c r="C42" s="106"/>
      <c r="D42" s="101" t="s">
        <v>13</v>
      </c>
      <c r="E42" s="102" t="s">
        <v>1</v>
      </c>
      <c r="F42" s="103"/>
      <c r="G42" s="103"/>
      <c r="H42" s="112" t="s">
        <v>2</v>
      </c>
    </row>
    <row r="43" spans="1:8">
      <c r="A43" s="107"/>
      <c r="B43" s="108"/>
      <c r="C43" s="109"/>
      <c r="D43" s="101"/>
      <c r="E43" s="29" t="s">
        <v>9</v>
      </c>
      <c r="F43" s="29" t="s">
        <v>10</v>
      </c>
      <c r="G43" s="29" t="s">
        <v>11</v>
      </c>
      <c r="H43" s="112"/>
    </row>
    <row r="44" spans="1:8" ht="39">
      <c r="A44" s="93">
        <f>MaqPes!A14</f>
        <v>11</v>
      </c>
      <c r="B44" s="94"/>
      <c r="C44" s="95"/>
      <c r="D44" s="33" t="str">
        <f>MaqPes!C14</f>
        <v xml:space="preserve">Pulverizador agrícola com barra de aplicação mínimo 10,0 metros, com tanque em polietileno, capacidade mínima 600 litros, com bomba, filtros de linha, bicos e porta-bicos, distância entre-bicos máximo 0,60 metros, comando para regulação de vazão, suportes para engate 3º ponto.  Logomarca da CODEVASF silkada em local visível, conforme modelo no edital. Garantia mínima de 12 meses. </v>
      </c>
      <c r="E44" s="34">
        <v>20012.2</v>
      </c>
      <c r="F44" s="34">
        <v>30000</v>
      </c>
      <c r="G44" s="34">
        <v>19500</v>
      </c>
      <c r="H44" s="35">
        <f>ROUND((AVERAGE(E44:G44)),2)</f>
        <v>23170.73</v>
      </c>
    </row>
    <row r="45" spans="1:8">
      <c r="A45" s="100" t="s">
        <v>62</v>
      </c>
      <c r="B45" s="100"/>
      <c r="C45" s="100"/>
      <c r="D45" s="100"/>
      <c r="E45" s="100"/>
      <c r="F45" s="100"/>
      <c r="G45" s="38" t="s">
        <v>31</v>
      </c>
      <c r="H45" s="40"/>
    </row>
    <row r="46" spans="1:8">
      <c r="A46" s="98" t="s">
        <v>63</v>
      </c>
      <c r="B46" s="98"/>
      <c r="C46" s="98"/>
      <c r="D46" s="98"/>
      <c r="E46" s="98"/>
      <c r="F46" s="98"/>
      <c r="G46" s="38" t="s">
        <v>31</v>
      </c>
      <c r="H46" s="25"/>
    </row>
    <row r="47" spans="1:8">
      <c r="A47" s="98" t="s">
        <v>64</v>
      </c>
      <c r="B47" s="98"/>
      <c r="C47" s="98"/>
      <c r="D47" s="98"/>
      <c r="E47" s="98"/>
      <c r="F47" s="98"/>
      <c r="G47" s="38" t="s">
        <v>31</v>
      </c>
      <c r="H47" s="25"/>
    </row>
    <row r="48" spans="1:8">
      <c r="A48" s="5"/>
      <c r="B48" s="5"/>
      <c r="C48" s="5"/>
      <c r="D48" s="5"/>
      <c r="E48" s="5"/>
      <c r="F48" s="5"/>
      <c r="G48" s="36"/>
      <c r="H48" s="5"/>
    </row>
    <row r="49" spans="1:8" ht="20.100000000000001" customHeight="1">
      <c r="A49" s="110" t="s">
        <v>25</v>
      </c>
      <c r="B49" s="111"/>
      <c r="C49" s="111"/>
      <c r="D49" s="111"/>
      <c r="E49" s="111"/>
      <c r="F49" s="111"/>
      <c r="G49" s="111"/>
      <c r="H49" s="61" t="s">
        <v>59</v>
      </c>
    </row>
    <row r="50" spans="1:8" ht="15" customHeight="1">
      <c r="A50" s="104" t="s">
        <v>0</v>
      </c>
      <c r="B50" s="105"/>
      <c r="C50" s="106"/>
      <c r="D50" s="101" t="s">
        <v>13</v>
      </c>
      <c r="E50" s="102" t="s">
        <v>1</v>
      </c>
      <c r="F50" s="103"/>
      <c r="G50" s="103"/>
      <c r="H50" s="112" t="s">
        <v>2</v>
      </c>
    </row>
    <row r="51" spans="1:8" ht="15" customHeight="1">
      <c r="A51" s="107"/>
      <c r="B51" s="108"/>
      <c r="C51" s="109"/>
      <c r="D51" s="101"/>
      <c r="E51" s="29" t="s">
        <v>9</v>
      </c>
      <c r="F51" s="29" t="s">
        <v>10</v>
      </c>
      <c r="G51" s="29" t="s">
        <v>11</v>
      </c>
      <c r="H51" s="112"/>
    </row>
    <row r="52" spans="1:8" ht="125.1" customHeight="1">
      <c r="A52" s="93">
        <f>MaqPes!A15</f>
        <v>12</v>
      </c>
      <c r="B52" s="94"/>
      <c r="C52" s="95"/>
      <c r="D52" s="33" t="str">
        <f>MaqPes!C15</f>
        <v xml:space="preserve">Trator de esteiras com potência mínima de 115 HP ou unidade equivalente, novo, equipado com motor de 6 cilindros, peso operacional mínimo 14 toneladas, lâmina mínimo 3000 mm x 990 mm, diesel, sistema elétrico de 24 volts, ar condicionado, transmissão, freios hidrostáticos, controlado por alavanca "joystick", chassi da esteira em seção tipo caixa, tipo oscilante, barra transversal frontal pinada, dispositivo hidráulico de ajuste da esteira, rodas motrizes com segmentos aparafusados, dentes de perfis antiaderente, proteção externa da roda motriz, proteções dianteira e traseira da esteira, proteção da guia central da esteira, roletes inferiores e roletes de guia com lubrificação permanente, correntes (esteira selada e lubrificada), elo mestre bipartido, com sistema hidráulico para acessórios, ar condionado, com RIPPER tipo paralelogramo, profundidade mínima de penetração de 430 mm, RIPPER com 3 dentes, certificado  EPA Tier III//MAR-I. Logomarca da CODEVASF silkada em local visível, conforme modelo no edital. Garantia mínima de 12 meses. </v>
      </c>
      <c r="E52" s="50">
        <v>1050000</v>
      </c>
      <c r="F52" s="50">
        <v>1100000</v>
      </c>
      <c r="G52" s="50">
        <v>1140000</v>
      </c>
      <c r="H52" s="35">
        <f>ROUND((AVERAGE(E52:G52)),2)</f>
        <v>1096666.67</v>
      </c>
    </row>
    <row r="53" spans="1:8" ht="21.95" customHeight="1">
      <c r="A53" s="100" t="s">
        <v>33</v>
      </c>
      <c r="B53" s="100"/>
      <c r="C53" s="100"/>
      <c r="D53" s="100"/>
      <c r="E53" s="100"/>
      <c r="F53" s="100"/>
      <c r="G53" s="38" t="s">
        <v>31</v>
      </c>
      <c r="H53" s="25"/>
    </row>
    <row r="54" spans="1:8" ht="21.95" customHeight="1">
      <c r="A54" s="98" t="s">
        <v>44</v>
      </c>
      <c r="B54" s="98"/>
      <c r="C54" s="98"/>
      <c r="D54" s="98"/>
      <c r="E54" s="98"/>
      <c r="F54" s="98"/>
      <c r="G54" s="38" t="s">
        <v>31</v>
      </c>
      <c r="H54" s="25"/>
    </row>
    <row r="55" spans="1:8" ht="21.95" customHeight="1">
      <c r="A55" s="98" t="s">
        <v>46</v>
      </c>
      <c r="B55" s="98"/>
      <c r="C55" s="98"/>
      <c r="D55" s="98"/>
      <c r="E55" s="98"/>
      <c r="F55" s="98"/>
      <c r="G55" s="38" t="s">
        <v>31</v>
      </c>
      <c r="H55" s="25"/>
    </row>
    <row r="56" spans="1:8" ht="21.95" customHeight="1">
      <c r="A56" s="5"/>
      <c r="B56" s="5"/>
      <c r="C56" s="5"/>
      <c r="D56" s="5"/>
      <c r="E56" s="5"/>
      <c r="F56" s="5"/>
      <c r="G56" s="36"/>
      <c r="H56" s="5"/>
    </row>
    <row r="57" spans="1:8" ht="20.100000000000001" customHeight="1">
      <c r="A57" s="110" t="s">
        <v>28</v>
      </c>
      <c r="B57" s="111"/>
      <c r="C57" s="111"/>
      <c r="D57" s="111"/>
      <c r="E57" s="111"/>
      <c r="F57" s="111"/>
      <c r="G57" s="111"/>
      <c r="H57" s="61" t="s">
        <v>59</v>
      </c>
    </row>
    <row r="58" spans="1:8" ht="15" customHeight="1">
      <c r="A58" s="104" t="s">
        <v>22</v>
      </c>
      <c r="B58" s="105"/>
      <c r="C58" s="106"/>
      <c r="D58" s="101" t="s">
        <v>13</v>
      </c>
      <c r="E58" s="102" t="s">
        <v>1</v>
      </c>
      <c r="F58" s="103"/>
      <c r="G58" s="103"/>
      <c r="H58" s="114" t="s">
        <v>2</v>
      </c>
    </row>
    <row r="59" spans="1:8" ht="15" customHeight="1">
      <c r="A59" s="107"/>
      <c r="B59" s="108"/>
      <c r="C59" s="109"/>
      <c r="D59" s="101"/>
      <c r="E59" s="29" t="s">
        <v>9</v>
      </c>
      <c r="F59" s="29" t="s">
        <v>10</v>
      </c>
      <c r="G59" s="29" t="s">
        <v>11</v>
      </c>
      <c r="H59" s="115"/>
    </row>
    <row r="60" spans="1:8" ht="125.1" customHeight="1">
      <c r="A60" s="30">
        <f>MaqPes!A16</f>
        <v>13</v>
      </c>
      <c r="B60" s="31" t="s">
        <v>26</v>
      </c>
      <c r="C60" s="32">
        <f>A60+1</f>
        <v>14</v>
      </c>
      <c r="D60" s="33" t="str">
        <f>MaqPes!C16</f>
        <v>Escavadeira Hidráulica sobre esteiras, potência liquida mínima 140 HP ou unidade equivalente, ano de fabricação corrente, com cabine fechada ROPS/FOPS e ar-condicionado, motor diesel, capacidade volumétrica da caçamba mínima 1,00 m³, peso operacional mínimo 20.000 kg, certificado EPA Tier III//MAR-I. Logomarca da CODEVASF silkada em local visível, conforme modelo no edital. Garantia mínima de 12 meses.</v>
      </c>
      <c r="E60" s="51">
        <v>743200</v>
      </c>
      <c r="F60" s="51">
        <v>1030000</v>
      </c>
      <c r="G60" s="51">
        <v>699000</v>
      </c>
      <c r="H60" s="35">
        <f>ROUND((AVERAGE(E60:G60)),2)</f>
        <v>824066.67</v>
      </c>
    </row>
    <row r="61" spans="1:8" ht="18" customHeight="1">
      <c r="A61" s="100" t="s">
        <v>36</v>
      </c>
      <c r="B61" s="100"/>
      <c r="C61" s="100"/>
      <c r="D61" s="100"/>
      <c r="E61" s="100"/>
      <c r="F61" s="100"/>
      <c r="G61" s="38" t="s">
        <v>31</v>
      </c>
      <c r="H61" s="41"/>
    </row>
    <row r="62" spans="1:8" ht="18" customHeight="1">
      <c r="A62" s="98" t="s">
        <v>34</v>
      </c>
      <c r="B62" s="98"/>
      <c r="C62" s="98"/>
      <c r="D62" s="98"/>
      <c r="E62" s="98"/>
      <c r="F62" s="98"/>
      <c r="G62" s="38" t="s">
        <v>31</v>
      </c>
      <c r="H62" s="25"/>
    </row>
    <row r="63" spans="1:8" ht="18" customHeight="1">
      <c r="A63" s="98" t="s">
        <v>35</v>
      </c>
      <c r="B63" s="98"/>
      <c r="C63" s="98"/>
      <c r="D63" s="98"/>
      <c r="E63" s="98"/>
      <c r="F63" s="98"/>
      <c r="G63" s="38" t="s">
        <v>31</v>
      </c>
      <c r="H63" s="41"/>
    </row>
    <row r="64" spans="1:8" ht="21.95" customHeight="1">
      <c r="A64" s="5"/>
      <c r="B64" s="5"/>
      <c r="C64" s="5"/>
      <c r="D64" s="5"/>
      <c r="E64" s="5"/>
      <c r="F64" s="5"/>
      <c r="G64" s="36"/>
      <c r="H64" s="5"/>
    </row>
    <row r="65" spans="1:8" ht="20.100000000000001" customHeight="1">
      <c r="A65" s="110" t="s">
        <v>29</v>
      </c>
      <c r="B65" s="111"/>
      <c r="C65" s="111"/>
      <c r="D65" s="111"/>
      <c r="E65" s="111"/>
      <c r="F65" s="111"/>
      <c r="G65" s="111"/>
      <c r="H65" s="61" t="s">
        <v>59</v>
      </c>
    </row>
    <row r="66" spans="1:8" ht="15" customHeight="1">
      <c r="A66" s="104" t="s">
        <v>22</v>
      </c>
      <c r="B66" s="105"/>
      <c r="C66" s="106"/>
      <c r="D66" s="101" t="s">
        <v>13</v>
      </c>
      <c r="E66" s="102" t="s">
        <v>1</v>
      </c>
      <c r="F66" s="103"/>
      <c r="G66" s="103"/>
      <c r="H66" s="114" t="s">
        <v>2</v>
      </c>
    </row>
    <row r="67" spans="1:8" ht="15" customHeight="1">
      <c r="A67" s="107"/>
      <c r="B67" s="108"/>
      <c r="C67" s="109"/>
      <c r="D67" s="101"/>
      <c r="E67" s="29" t="s">
        <v>9</v>
      </c>
      <c r="F67" s="29" t="s">
        <v>10</v>
      </c>
      <c r="G67" s="29" t="s">
        <v>11</v>
      </c>
      <c r="H67" s="115"/>
    </row>
    <row r="68" spans="1:8" ht="125.1" customHeight="1">
      <c r="A68" s="30">
        <f>MaqPes!A18</f>
        <v>15</v>
      </c>
      <c r="B68" s="31" t="s">
        <v>26</v>
      </c>
      <c r="C68" s="32">
        <f>A68+1</f>
        <v>16</v>
      </c>
      <c r="D68" s="33" t="str">
        <f>MaqPes!C18</f>
        <v>Pá carregadeira sobre rodas, potência mínima 120 HP ou unidade equivalente, nova, ano de fabricação corrente, equipada com motor diesel, tração 4x4, caçamba capacidade mínima 1,7 m³,ças, cabine fechada ROPS/FOPS com ar condicionado, peso operacional mínimo 10.000kg, certificado  EPA Tier III//MAR-I. Logomarca da CODEVASF silkada em local visível, conforme modelo no edital. Garantia mínima de 12 meses sem limite de horas e assistência técnica garantida.</v>
      </c>
      <c r="E68" s="51">
        <v>407500</v>
      </c>
      <c r="F68" s="51">
        <v>750000</v>
      </c>
      <c r="G68" s="51">
        <v>399000</v>
      </c>
      <c r="H68" s="35">
        <f>ROUND((AVERAGE(E68:G68)),2)</f>
        <v>518833.33</v>
      </c>
    </row>
    <row r="69" spans="1:8" ht="21.95" customHeight="1">
      <c r="A69" s="99" t="s">
        <v>36</v>
      </c>
      <c r="B69" s="100"/>
      <c r="C69" s="100"/>
      <c r="D69" s="100"/>
      <c r="E69" s="100"/>
      <c r="F69" s="100"/>
      <c r="G69" s="38" t="s">
        <v>31</v>
      </c>
      <c r="H69" s="41"/>
    </row>
    <row r="70" spans="1:8" ht="21.95" customHeight="1">
      <c r="A70" s="97" t="s">
        <v>34</v>
      </c>
      <c r="B70" s="98"/>
      <c r="C70" s="98"/>
      <c r="D70" s="98"/>
      <c r="E70" s="98"/>
      <c r="F70" s="98"/>
      <c r="G70" s="38" t="s">
        <v>31</v>
      </c>
      <c r="H70" s="25"/>
    </row>
    <row r="71" spans="1:8">
      <c r="A71" s="97" t="s">
        <v>42</v>
      </c>
      <c r="B71" s="98"/>
      <c r="C71" s="98"/>
      <c r="D71" s="98"/>
      <c r="E71" s="98"/>
      <c r="F71" s="98"/>
      <c r="G71" s="38" t="s">
        <v>31</v>
      </c>
      <c r="H71" s="41"/>
    </row>
    <row r="72" spans="1:8">
      <c r="A72" s="5"/>
      <c r="B72" s="5"/>
      <c r="C72" s="5"/>
      <c r="D72" s="5"/>
      <c r="E72" s="5"/>
      <c r="F72" s="5"/>
      <c r="G72" s="36"/>
      <c r="H72" s="5"/>
    </row>
    <row r="73" spans="1:8" ht="19.5">
      <c r="A73" s="110" t="s">
        <v>30</v>
      </c>
      <c r="B73" s="111"/>
      <c r="C73" s="111"/>
      <c r="D73" s="111"/>
      <c r="E73" s="111"/>
      <c r="F73" s="111"/>
      <c r="G73" s="111"/>
      <c r="H73" s="61" t="s">
        <v>59</v>
      </c>
    </row>
    <row r="74" spans="1:8">
      <c r="A74" s="104" t="s">
        <v>0</v>
      </c>
      <c r="B74" s="105"/>
      <c r="C74" s="106"/>
      <c r="D74" s="101" t="s">
        <v>13</v>
      </c>
      <c r="E74" s="102" t="s">
        <v>1</v>
      </c>
      <c r="F74" s="103"/>
      <c r="G74" s="103"/>
      <c r="H74" s="112" t="s">
        <v>2</v>
      </c>
    </row>
    <row r="75" spans="1:8">
      <c r="A75" s="107"/>
      <c r="B75" s="108"/>
      <c r="C75" s="109"/>
      <c r="D75" s="101"/>
      <c r="E75" s="29" t="s">
        <v>9</v>
      </c>
      <c r="F75" s="29" t="s">
        <v>10</v>
      </c>
      <c r="G75" s="29" t="s">
        <v>11</v>
      </c>
      <c r="H75" s="112"/>
    </row>
    <row r="76" spans="1:8" ht="48.75">
      <c r="A76" s="93">
        <f>MaqPes!A20</f>
        <v>17</v>
      </c>
      <c r="B76" s="94"/>
      <c r="C76" s="95"/>
      <c r="D76" s="33" t="str">
        <f>MaqPes!C20</f>
        <v>Motoniveladora, potência mínima 125 HP ou unidade equivalente, nova, ano de fabricação corrente, cabine fechada ROPS/FOPS com ar condicionado, motor diesel, tração 6x4, transmissão mínima 6 velocidades a frente e 3 a ré, peso operacional mínimo 15.000 kg, lâmina largura mínimo de 3.500 mm, ripper traseiro com cinco dentes, certificado  EPA Tier III//MAR-I. Logomarca da CODEVASF silkada em local visível, conforme modelo no edital. Garantia mínima de 12 meses sem limite de horas e assistência técnica garantida.</v>
      </c>
      <c r="E76" s="51">
        <v>747600</v>
      </c>
      <c r="F76" s="51">
        <v>1330000</v>
      </c>
      <c r="G76" s="51">
        <v>899000</v>
      </c>
      <c r="H76" s="35">
        <f>ROUND((AVERAGE(E76:G76)),2)</f>
        <v>992200</v>
      </c>
    </row>
    <row r="77" spans="1:8">
      <c r="A77" s="99" t="s">
        <v>36</v>
      </c>
      <c r="B77" s="100"/>
      <c r="C77" s="100"/>
      <c r="D77" s="100"/>
      <c r="E77" s="100"/>
      <c r="F77" s="100"/>
      <c r="G77" s="38" t="s">
        <v>31</v>
      </c>
      <c r="H77" s="41"/>
    </row>
    <row r="78" spans="1:8">
      <c r="A78" s="97" t="s">
        <v>34</v>
      </c>
      <c r="B78" s="98"/>
      <c r="C78" s="98"/>
      <c r="D78" s="98"/>
      <c r="E78" s="98"/>
      <c r="F78" s="98"/>
      <c r="G78" s="38" t="s">
        <v>31</v>
      </c>
      <c r="H78" s="41"/>
    </row>
    <row r="79" spans="1:8">
      <c r="A79" s="97" t="s">
        <v>42</v>
      </c>
      <c r="B79" s="98"/>
      <c r="C79" s="98"/>
      <c r="D79" s="98"/>
      <c r="E79" s="98"/>
      <c r="F79" s="98"/>
      <c r="G79" s="38" t="s">
        <v>31</v>
      </c>
      <c r="H79" s="25"/>
    </row>
    <row r="80" spans="1:8" ht="21.95" customHeight="1">
      <c r="A80" s="5"/>
      <c r="B80" s="5"/>
      <c r="C80" s="5"/>
      <c r="D80" s="5"/>
      <c r="E80" s="5"/>
      <c r="F80" s="5"/>
      <c r="G80" s="36"/>
      <c r="H80" s="6"/>
    </row>
    <row r="81" spans="1:8" ht="20.100000000000001" customHeight="1">
      <c r="A81" s="110" t="s">
        <v>67</v>
      </c>
      <c r="B81" s="111"/>
      <c r="C81" s="111"/>
      <c r="D81" s="111"/>
      <c r="E81" s="111"/>
      <c r="F81" s="111"/>
      <c r="G81" s="111"/>
      <c r="H81" s="61" t="s">
        <v>59</v>
      </c>
    </row>
    <row r="82" spans="1:8" ht="15" customHeight="1">
      <c r="A82" s="104" t="s">
        <v>22</v>
      </c>
      <c r="B82" s="105"/>
      <c r="C82" s="106"/>
      <c r="D82" s="101" t="s">
        <v>13</v>
      </c>
      <c r="E82" s="102" t="s">
        <v>1</v>
      </c>
      <c r="F82" s="103"/>
      <c r="G82" s="103"/>
      <c r="H82" s="112" t="s">
        <v>2</v>
      </c>
    </row>
    <row r="83" spans="1:8" ht="15" customHeight="1">
      <c r="A83" s="107"/>
      <c r="B83" s="108"/>
      <c r="C83" s="109"/>
      <c r="D83" s="101"/>
      <c r="E83" s="29" t="s">
        <v>9</v>
      </c>
      <c r="F83" s="29" t="s">
        <v>10</v>
      </c>
      <c r="G83" s="29" t="s">
        <v>11</v>
      </c>
      <c r="H83" s="112"/>
    </row>
    <row r="84" spans="1:8" ht="125.1" customHeight="1">
      <c r="A84" s="30">
        <f>MaqPes!A21</f>
        <v>18</v>
      </c>
      <c r="B84" s="31" t="s">
        <v>26</v>
      </c>
      <c r="C84" s="32">
        <f>A84+1</f>
        <v>19</v>
      </c>
      <c r="D84" s="33" t="str">
        <f>MaqPes!C21</f>
        <v xml:space="preserve">Retroescavadeira, potência mínima de 80 HP ou unidade equivalente, nova, ano de fabricação corrente, cabine fechada ROPS/FOPS com ar condicionado, motor diesel, tração 4x4, peso operacional mínimo de 6.000 kg, capacidade mínima de caçamba da carregadeira de 1,00 m³, profundidade de escavação mínima de 4,30 m, concha da retroescavadeira com capacidade mínima de 0,24 m³, certificado EPA Tier III//MAR-I. Logomarca da CODEVASF silkada em local visível, conforme modelo no edital. Garantia mínima de 12 meses sem limite de horas e assistência técnica garantida.                  </v>
      </c>
      <c r="E84" s="51">
        <v>495000</v>
      </c>
      <c r="F84" s="51">
        <v>429000</v>
      </c>
      <c r="G84" s="51">
        <v>400000</v>
      </c>
      <c r="H84" s="35">
        <f>ROUND((AVERAGE(E84:G84)),2)</f>
        <v>441333.33</v>
      </c>
    </row>
    <row r="85" spans="1:8" ht="21.95" customHeight="1">
      <c r="A85" s="99" t="s">
        <v>33</v>
      </c>
      <c r="B85" s="100"/>
      <c r="C85" s="100"/>
      <c r="D85" s="100"/>
      <c r="E85" s="100"/>
      <c r="F85" s="100"/>
      <c r="G85" s="38" t="s">
        <v>31</v>
      </c>
      <c r="H85" s="41"/>
    </row>
    <row r="86" spans="1:8" ht="21.95" customHeight="1">
      <c r="A86" s="97" t="s">
        <v>43</v>
      </c>
      <c r="B86" s="98"/>
      <c r="C86" s="98"/>
      <c r="D86" s="98"/>
      <c r="E86" s="98"/>
      <c r="F86" s="98"/>
      <c r="G86" s="38" t="s">
        <v>31</v>
      </c>
      <c r="H86" s="25"/>
    </row>
    <row r="87" spans="1:8" ht="21.95" customHeight="1">
      <c r="A87" s="97" t="s">
        <v>45</v>
      </c>
      <c r="B87" s="98"/>
      <c r="C87" s="98"/>
      <c r="D87" s="98"/>
      <c r="E87" s="98"/>
      <c r="F87" s="98"/>
      <c r="G87" s="38" t="s">
        <v>31</v>
      </c>
      <c r="H87" s="41"/>
    </row>
    <row r="88" spans="1:8" ht="21.95" customHeight="1">
      <c r="A88" s="52"/>
      <c r="B88" s="53"/>
      <c r="C88" s="53"/>
      <c r="D88" s="53"/>
      <c r="E88" s="53"/>
      <c r="F88" s="53"/>
      <c r="G88" s="38"/>
      <c r="H88" s="41"/>
    </row>
    <row r="89" spans="1:8" ht="21.95" customHeight="1">
      <c r="A89" s="96" t="s">
        <v>84</v>
      </c>
      <c r="B89" s="96"/>
      <c r="C89" s="96"/>
      <c r="D89" s="96"/>
      <c r="E89" s="96"/>
      <c r="F89" s="96"/>
      <c r="G89" s="96"/>
      <c r="H89" s="60" t="s">
        <v>59</v>
      </c>
    </row>
    <row r="90" spans="1:8" ht="21.95" customHeight="1">
      <c r="A90" s="104" t="s">
        <v>0</v>
      </c>
      <c r="B90" s="105"/>
      <c r="C90" s="106"/>
      <c r="D90" s="101" t="s">
        <v>13</v>
      </c>
      <c r="E90" s="102" t="s">
        <v>1</v>
      </c>
      <c r="F90" s="103"/>
      <c r="G90" s="103"/>
      <c r="H90" s="112" t="s">
        <v>2</v>
      </c>
    </row>
    <row r="91" spans="1:8" ht="21.95" customHeight="1">
      <c r="A91" s="107"/>
      <c r="B91" s="108"/>
      <c r="C91" s="109"/>
      <c r="D91" s="101"/>
      <c r="E91" s="29" t="s">
        <v>9</v>
      </c>
      <c r="F91" s="29" t="s">
        <v>10</v>
      </c>
      <c r="G91" s="29" t="s">
        <v>11</v>
      </c>
      <c r="H91" s="112"/>
    </row>
    <row r="92" spans="1:8" ht="48.75">
      <c r="A92" s="93">
        <v>20</v>
      </c>
      <c r="B92" s="94"/>
      <c r="C92" s="95"/>
      <c r="D92" s="33" t="str">
        <f>MaqPes!C23</f>
        <v>Rolo compactador Vibratório, potência mínima de 110 HP  ou unidade equivalente, novo, ano de fabricação corrente. Rolo compactador pé de carneiro vibratório, ano de fabricação corrente, peso operacional mínimo de 10.000kg, impacto dinâmico mínimo de 26/13 T, largura de trabalho mínima de 2,0 m, com estrutura de proteção ROPs. Cabine fechada com ar condicionado, certificado  EPA Tier III//MAR-I. Logomarca da CODEVASF silkada em local visível, conforme modelo no edital. Garantia mínima 12 meses e assistência técnica garantida.</v>
      </c>
      <c r="E92" s="51">
        <v>465000</v>
      </c>
      <c r="F92" s="51">
        <v>499000</v>
      </c>
      <c r="G92" s="51">
        <v>645000</v>
      </c>
      <c r="H92" s="35">
        <f t="shared" ref="H92" si="0">ROUND((AVERAGE(E92:G92)),2)</f>
        <v>536333.32999999996</v>
      </c>
    </row>
    <row r="93" spans="1:8">
      <c r="A93" s="99" t="s">
        <v>69</v>
      </c>
      <c r="B93" s="100"/>
      <c r="C93" s="100"/>
      <c r="D93" s="100"/>
      <c r="E93" s="100"/>
      <c r="F93" s="100"/>
      <c r="G93" s="38" t="s">
        <v>31</v>
      </c>
      <c r="H93" s="41"/>
    </row>
    <row r="94" spans="1:8">
      <c r="A94" s="97" t="s">
        <v>43</v>
      </c>
      <c r="B94" s="98"/>
      <c r="C94" s="98"/>
      <c r="D94" s="98"/>
      <c r="E94" s="98"/>
      <c r="F94" s="98"/>
      <c r="G94" s="38" t="s">
        <v>31</v>
      </c>
      <c r="H94" s="25"/>
    </row>
    <row r="95" spans="1:8" ht="11.25" customHeight="1">
      <c r="A95" s="97" t="s">
        <v>70</v>
      </c>
      <c r="B95" s="98"/>
      <c r="C95" s="98"/>
      <c r="D95" s="98"/>
      <c r="E95" s="98"/>
      <c r="F95" s="98"/>
      <c r="G95" s="38" t="s">
        <v>31</v>
      </c>
      <c r="H95" s="41"/>
    </row>
    <row r="96" spans="1:8" ht="11.25" customHeight="1">
      <c r="A96" s="65"/>
      <c r="B96" s="66"/>
      <c r="C96" s="66"/>
      <c r="D96" s="66"/>
      <c r="E96" s="66"/>
      <c r="F96" s="66"/>
      <c r="G96" s="38"/>
      <c r="H96" s="41"/>
    </row>
    <row r="97" spans="1:8" ht="11.25" customHeight="1">
      <c r="A97" s="96" t="s">
        <v>94</v>
      </c>
      <c r="B97" s="96"/>
      <c r="C97" s="96"/>
      <c r="D97" s="96"/>
      <c r="E97" s="96"/>
      <c r="F97" s="96"/>
      <c r="G97" s="96"/>
      <c r="H97" s="60" t="s">
        <v>59</v>
      </c>
    </row>
    <row r="98" spans="1:8">
      <c r="A98" s="104" t="s">
        <v>0</v>
      </c>
      <c r="B98" s="105"/>
      <c r="C98" s="106"/>
      <c r="D98" s="101" t="s">
        <v>13</v>
      </c>
      <c r="E98" s="102" t="s">
        <v>1</v>
      </c>
      <c r="F98" s="103"/>
      <c r="G98" s="103"/>
      <c r="H98" s="112" t="s">
        <v>2</v>
      </c>
    </row>
    <row r="99" spans="1:8">
      <c r="A99" s="107"/>
      <c r="B99" s="108"/>
      <c r="C99" s="109"/>
      <c r="D99" s="101"/>
      <c r="E99" s="29" t="s">
        <v>9</v>
      </c>
      <c r="F99" s="29" t="s">
        <v>10</v>
      </c>
      <c r="G99" s="29" t="s">
        <v>11</v>
      </c>
      <c r="H99" s="112"/>
    </row>
    <row r="100" spans="1:8" ht="87.75">
      <c r="A100" s="93">
        <v>21</v>
      </c>
      <c r="B100" s="94"/>
      <c r="C100" s="95"/>
      <c r="D100" s="33" t="str">
        <f>MaqPes!C24</f>
        <v>Microtrator, potência mínima 14 HP ou unidade equivalente, novo, ano de fabricação corrente, motor diesel 4 tempos monocilíndrico refrigerado a água, partida elétrica, 01 farol para trabalhos noturnos, bateria inclusa, 6 marchas para frente e 2 para ré, equipado com enxada rotativa de 0,90 m, 18 facas mínimo, óleo lubrificante do motor incluso: quantidade 3,5 litros e especificação SAE 20W/40, acompanha acessórios. Acessório 1: Carreta simples fixa capacidade de carga 1.000 kg, com rodas/pneus R13”/145/60, dimensões mínimas (CxLxA) 2,35 x 1,15 x 0,45 m, freios acionados por um pedal, engate através de pino. Acessório 2: Encanteirador de hortaliças com roda de apoio, acoplamento na enxada rotativa de 0,90 m, largura do canteiro até 1,20 m, altura do canteiro aprox. 0,25 m. Logomarca da CODEVASF silkada em local visível, conforme modelo no edital. Garantia mínima 12 meses e assistência técnica garantida.</v>
      </c>
      <c r="E100" s="51">
        <v>32420</v>
      </c>
      <c r="F100" s="51">
        <v>36849.42</v>
      </c>
      <c r="G100" s="51">
        <v>39364</v>
      </c>
      <c r="H100" s="35">
        <f t="shared" ref="H100" si="1">ROUND((AVERAGE(E100:G100)),2)</f>
        <v>36211.14</v>
      </c>
    </row>
    <row r="101" spans="1:8">
      <c r="A101" s="99" t="s">
        <v>71</v>
      </c>
      <c r="B101" s="100"/>
      <c r="C101" s="100"/>
      <c r="D101" s="100"/>
      <c r="E101" s="100"/>
      <c r="F101" s="100"/>
      <c r="G101" s="38" t="s">
        <v>31</v>
      </c>
      <c r="H101" s="41"/>
    </row>
    <row r="102" spans="1:8">
      <c r="A102" s="97" t="s">
        <v>72</v>
      </c>
      <c r="B102" s="98"/>
      <c r="C102" s="98"/>
      <c r="D102" s="98"/>
      <c r="E102" s="98"/>
      <c r="F102" s="98"/>
      <c r="G102" s="38" t="s">
        <v>31</v>
      </c>
      <c r="H102" s="25"/>
    </row>
    <row r="103" spans="1:8">
      <c r="A103" s="97" t="s">
        <v>73</v>
      </c>
      <c r="B103" s="98"/>
      <c r="C103" s="98"/>
      <c r="D103" s="98"/>
      <c r="E103" s="98"/>
      <c r="F103" s="98"/>
      <c r="G103" s="38" t="s">
        <v>31</v>
      </c>
      <c r="H103" s="41"/>
    </row>
    <row r="104" spans="1:8">
      <c r="A104" s="65"/>
      <c r="B104" s="66"/>
      <c r="C104" s="66"/>
      <c r="D104" s="66"/>
      <c r="E104" s="66"/>
      <c r="F104" s="66"/>
      <c r="G104" s="38"/>
      <c r="H104" s="41"/>
    </row>
    <row r="105" spans="1:8">
      <c r="A105" s="96" t="s">
        <v>95</v>
      </c>
      <c r="B105" s="96"/>
      <c r="C105" s="96"/>
      <c r="D105" s="96"/>
      <c r="E105" s="96"/>
      <c r="F105" s="96"/>
      <c r="G105" s="96"/>
      <c r="H105" s="60" t="s">
        <v>59</v>
      </c>
    </row>
    <row r="106" spans="1:8">
      <c r="A106" s="104" t="s">
        <v>0</v>
      </c>
      <c r="B106" s="105"/>
      <c r="C106" s="106"/>
      <c r="D106" s="101" t="s">
        <v>13</v>
      </c>
      <c r="E106" s="102" t="s">
        <v>1</v>
      </c>
      <c r="F106" s="103"/>
      <c r="G106" s="103"/>
      <c r="H106" s="112" t="s">
        <v>2</v>
      </c>
    </row>
    <row r="107" spans="1:8">
      <c r="A107" s="107"/>
      <c r="B107" s="108"/>
      <c r="C107" s="109"/>
      <c r="D107" s="101"/>
      <c r="E107" s="29" t="s">
        <v>9</v>
      </c>
      <c r="F107" s="29" t="s">
        <v>10</v>
      </c>
      <c r="G107" s="29" t="s">
        <v>11</v>
      </c>
      <c r="H107" s="112"/>
    </row>
    <row r="108" spans="1:8" ht="19.5">
      <c r="A108" s="93">
        <v>22</v>
      </c>
      <c r="B108" s="94"/>
      <c r="C108" s="95"/>
      <c r="D108" s="33" t="str">
        <f>MaqPes!C25</f>
        <v>Guincho agrícola capacidade 800 kg. Logomarca da CODEVASF silkada em local visível, conforme modelo no edital. Garantia mínima 12 meses e assistência técnica garantida.</v>
      </c>
      <c r="E108" s="51">
        <v>2585</v>
      </c>
      <c r="F108" s="51">
        <v>2389.9</v>
      </c>
      <c r="G108" s="51">
        <v>2879</v>
      </c>
      <c r="H108" s="35">
        <f t="shared" ref="H108" si="2">ROUND((AVERAGE(E108:G108)),2)</f>
        <v>2617.9699999999998</v>
      </c>
    </row>
    <row r="109" spans="1:8">
      <c r="A109" s="99" t="s">
        <v>75</v>
      </c>
      <c r="B109" s="100"/>
      <c r="C109" s="100"/>
      <c r="D109" s="100"/>
      <c r="E109" s="100"/>
      <c r="F109" s="100"/>
      <c r="G109" s="38" t="s">
        <v>31</v>
      </c>
      <c r="H109" s="41"/>
    </row>
    <row r="110" spans="1:8">
      <c r="A110" s="97" t="s">
        <v>74</v>
      </c>
      <c r="B110" s="98"/>
      <c r="C110" s="98"/>
      <c r="D110" s="98"/>
      <c r="E110" s="98"/>
      <c r="F110" s="98"/>
      <c r="G110" s="38" t="s">
        <v>31</v>
      </c>
      <c r="H110" s="25"/>
    </row>
    <row r="111" spans="1:8">
      <c r="A111" s="97" t="s">
        <v>76</v>
      </c>
      <c r="B111" s="98"/>
      <c r="C111" s="98"/>
      <c r="D111" s="98"/>
      <c r="E111" s="98"/>
      <c r="F111" s="98"/>
      <c r="G111" s="38" t="s">
        <v>31</v>
      </c>
      <c r="H111" s="41"/>
    </row>
    <row r="112" spans="1:8">
      <c r="A112" s="65"/>
      <c r="B112" s="66"/>
      <c r="C112" s="66"/>
      <c r="D112" s="66"/>
      <c r="E112" s="66"/>
      <c r="F112" s="66"/>
      <c r="G112" s="38"/>
      <c r="H112" s="41"/>
    </row>
    <row r="113" spans="1:8">
      <c r="A113" s="96" t="s">
        <v>96</v>
      </c>
      <c r="B113" s="96"/>
      <c r="C113" s="96"/>
      <c r="D113" s="96"/>
      <c r="E113" s="96"/>
      <c r="F113" s="96"/>
      <c r="G113" s="96"/>
      <c r="H113" s="60" t="s">
        <v>59</v>
      </c>
    </row>
    <row r="114" spans="1:8">
      <c r="A114" s="104" t="s">
        <v>22</v>
      </c>
      <c r="B114" s="105"/>
      <c r="C114" s="106"/>
      <c r="D114" s="101" t="s">
        <v>13</v>
      </c>
      <c r="E114" s="102" t="s">
        <v>1</v>
      </c>
      <c r="F114" s="103"/>
      <c r="G114" s="103"/>
      <c r="H114" s="112" t="s">
        <v>2</v>
      </c>
    </row>
    <row r="115" spans="1:8">
      <c r="A115" s="107"/>
      <c r="B115" s="108"/>
      <c r="C115" s="109"/>
      <c r="D115" s="101"/>
      <c r="E115" s="29" t="s">
        <v>9</v>
      </c>
      <c r="F115" s="29" t="s">
        <v>10</v>
      </c>
      <c r="G115" s="29" t="s">
        <v>11</v>
      </c>
      <c r="H115" s="112"/>
    </row>
    <row r="116" spans="1:8" ht="68.25">
      <c r="A116" s="30">
        <v>23</v>
      </c>
      <c r="B116" s="31" t="s">
        <v>26</v>
      </c>
      <c r="C116" s="32">
        <f t="shared" ref="C116" si="3">A116+1</f>
        <v>24</v>
      </c>
      <c r="D116" s="33" t="str">
        <f>MaqPes!C26</f>
        <v>Plantadeira e Adubadeira, novo, ano de fabricação corrente, para plantio direto de grãos; Para trator com potência entre 70 e 90 CV; acoplado ao sistema de terceiro ponto do trator, classe II, Controle remoto (acionamento hidráulico das rodas); 03 linhas; Espaçamentos: mínimo 800 mm e máximo 950 mm; Largura útil de plantio 2.900 mm; Capacidade de plantio 0 a 100 mm; Capacidade dos depósitos de adubo 75 kg;  Capacidade dos depósitos de sementes 40 kg cada; Diâmetro dos discos duplos desencontrados 15”; Pneus 6.50-16, 10 lonas (70 lbs/pol²); Montada pronta para ser utilizada com todos os fluidos e lubrificantes inclusos. Logomarca da CODEVASF silkada em local visível, conforme modelo no edital. Garantia mínima 12 meses e assistência técnica garantida.</v>
      </c>
      <c r="E116" s="51">
        <v>59500</v>
      </c>
      <c r="F116" s="51">
        <v>64938.3</v>
      </c>
      <c r="G116" s="51">
        <v>45000</v>
      </c>
      <c r="H116" s="35">
        <f t="shared" ref="H116" si="4">ROUND((AVERAGE(E116:G116)),2)</f>
        <v>56479.43</v>
      </c>
    </row>
    <row r="117" spans="1:8">
      <c r="A117" s="99" t="s">
        <v>79</v>
      </c>
      <c r="B117" s="100"/>
      <c r="C117" s="100"/>
      <c r="D117" s="100"/>
      <c r="E117" s="100"/>
      <c r="F117" s="100"/>
      <c r="G117" s="38" t="s">
        <v>31</v>
      </c>
      <c r="H117" s="41"/>
    </row>
    <row r="118" spans="1:8">
      <c r="A118" s="97" t="s">
        <v>77</v>
      </c>
      <c r="B118" s="98"/>
      <c r="C118" s="98"/>
      <c r="D118" s="98"/>
      <c r="E118" s="98"/>
      <c r="F118" s="98"/>
      <c r="G118" s="38" t="s">
        <v>31</v>
      </c>
      <c r="H118" s="25"/>
    </row>
    <row r="119" spans="1:8">
      <c r="A119" s="97" t="s">
        <v>78</v>
      </c>
      <c r="B119" s="98"/>
      <c r="C119" s="98"/>
      <c r="D119" s="98"/>
      <c r="E119" s="98"/>
      <c r="F119" s="98"/>
      <c r="G119" s="38" t="s">
        <v>31</v>
      </c>
      <c r="H119" s="41"/>
    </row>
    <row r="120" spans="1:8">
      <c r="A120" s="65"/>
      <c r="B120" s="66"/>
      <c r="C120" s="66"/>
      <c r="D120" s="66"/>
      <c r="E120" s="66"/>
      <c r="F120" s="66"/>
      <c r="G120" s="38"/>
      <c r="H120" s="41"/>
    </row>
    <row r="121" spans="1:8">
      <c r="A121" s="96" t="s">
        <v>97</v>
      </c>
      <c r="B121" s="96"/>
      <c r="C121" s="96"/>
      <c r="D121" s="96"/>
      <c r="E121" s="96"/>
      <c r="F121" s="96"/>
      <c r="G121" s="96"/>
      <c r="H121" s="60" t="s">
        <v>59</v>
      </c>
    </row>
    <row r="122" spans="1:8">
      <c r="A122" s="104" t="s">
        <v>22</v>
      </c>
      <c r="B122" s="105"/>
      <c r="C122" s="106"/>
      <c r="D122" s="101" t="s">
        <v>13</v>
      </c>
      <c r="E122" s="102" t="s">
        <v>1</v>
      </c>
      <c r="F122" s="103"/>
      <c r="G122" s="103"/>
      <c r="H122" s="112" t="s">
        <v>2</v>
      </c>
    </row>
    <row r="123" spans="1:8">
      <c r="A123" s="107"/>
      <c r="B123" s="108"/>
      <c r="C123" s="109"/>
      <c r="D123" s="101"/>
      <c r="E123" s="29" t="s">
        <v>9</v>
      </c>
      <c r="F123" s="29" t="s">
        <v>10</v>
      </c>
      <c r="G123" s="29" t="s">
        <v>11</v>
      </c>
      <c r="H123" s="112"/>
    </row>
    <row r="124" spans="1:8" ht="48.75" customHeight="1">
      <c r="A124" s="30">
        <v>25</v>
      </c>
      <c r="B124" s="31" t="s">
        <v>26</v>
      </c>
      <c r="C124" s="32">
        <f t="shared" ref="C124" si="5">A124+1</f>
        <v>26</v>
      </c>
      <c r="D124" s="33" t="str">
        <f>MaqPes!C28</f>
        <v>Plantadeira de Mandioca, Número de linhas: 4 linhas (hidráulica), Potência mínima do trator: 105 cv, Distância entre linhas: 0,90m, Tamanho da maniva: 18cm,Distância entre manivas regulável de 0,42m a 1,30m (para corte 18cm), Capacidade mínima do reservatório de adubo: 440 kg (distribuído por rosca sem-fim), Capacidade mínima do reservatório de ramas: 4 m³, Peso máximo do equipamento: 1.340 kg. Acessórios: Disco de corte frontal corrugado 17", Rodas limitadoras deprofundidade, Marcador de linhas hidráulico.  Logomarca da CODEVASF silkada em local visível, conforme modelo no edital. Garantia mínima 12 meses e assistência técnica garantida.</v>
      </c>
      <c r="E124" s="51">
        <v>70000</v>
      </c>
      <c r="F124" s="51">
        <v>89007.46</v>
      </c>
      <c r="G124" s="51">
        <v>45000</v>
      </c>
      <c r="H124" s="35">
        <f t="shared" ref="H124" si="6">ROUND((AVERAGE(E124:G124)),2)</f>
        <v>68002.490000000005</v>
      </c>
    </row>
    <row r="125" spans="1:8">
      <c r="A125" s="99" t="s">
        <v>75</v>
      </c>
      <c r="B125" s="100"/>
      <c r="C125" s="100"/>
      <c r="D125" s="100"/>
      <c r="E125" s="100"/>
      <c r="F125" s="100"/>
      <c r="G125" s="38" t="s">
        <v>31</v>
      </c>
      <c r="H125" s="41"/>
    </row>
    <row r="126" spans="1:8">
      <c r="A126" s="97" t="s">
        <v>80</v>
      </c>
      <c r="B126" s="98"/>
      <c r="C126" s="98"/>
      <c r="D126" s="98"/>
      <c r="E126" s="98"/>
      <c r="F126" s="98"/>
      <c r="G126" s="38" t="s">
        <v>31</v>
      </c>
      <c r="H126" s="25"/>
    </row>
    <row r="127" spans="1:8">
      <c r="A127" s="97" t="s">
        <v>78</v>
      </c>
      <c r="B127" s="98"/>
      <c r="C127" s="98"/>
      <c r="D127" s="98"/>
      <c r="E127" s="98"/>
      <c r="F127" s="98"/>
      <c r="G127" s="38" t="s">
        <v>31</v>
      </c>
      <c r="H127" s="41"/>
    </row>
    <row r="128" spans="1:8">
      <c r="A128" s="65"/>
      <c r="B128" s="66"/>
      <c r="C128" s="66"/>
      <c r="D128" s="66"/>
      <c r="E128" s="66"/>
      <c r="F128" s="66"/>
      <c r="G128" s="38"/>
      <c r="H128" s="41"/>
    </row>
    <row r="129" spans="1:8">
      <c r="A129" s="96" t="s">
        <v>98</v>
      </c>
      <c r="B129" s="96"/>
      <c r="C129" s="96"/>
      <c r="D129" s="96"/>
      <c r="E129" s="96"/>
      <c r="F129" s="96"/>
      <c r="G129" s="96"/>
      <c r="H129" s="60" t="s">
        <v>59</v>
      </c>
    </row>
    <row r="130" spans="1:8">
      <c r="A130" s="104" t="s">
        <v>0</v>
      </c>
      <c r="B130" s="105"/>
      <c r="C130" s="106"/>
      <c r="D130" s="101" t="s">
        <v>13</v>
      </c>
      <c r="E130" s="102" t="s">
        <v>1</v>
      </c>
      <c r="F130" s="103"/>
      <c r="G130" s="103"/>
      <c r="H130" s="112" t="s">
        <v>2</v>
      </c>
    </row>
    <row r="131" spans="1:8">
      <c r="A131" s="107"/>
      <c r="B131" s="108"/>
      <c r="C131" s="109"/>
      <c r="D131" s="101"/>
      <c r="E131" s="29" t="s">
        <v>9</v>
      </c>
      <c r="F131" s="29" t="s">
        <v>10</v>
      </c>
      <c r="G131" s="29" t="s">
        <v>11</v>
      </c>
      <c r="H131" s="112"/>
    </row>
    <row r="132" spans="1:8" ht="39">
      <c r="A132" s="93">
        <v>27</v>
      </c>
      <c r="B132" s="94"/>
      <c r="C132" s="95"/>
      <c r="D132" s="33" t="str">
        <f>MaqPes!C30</f>
        <v>Colhedora de forragem de 01 linha, transmissão através de correia e polia, acionada por tomada de força de trator agrícola, engate através dos braços hidráulicos, com tintura epóxi, com bica de saída para descarregamento em carreta altura mínima 2,00 metros. Logomarca da CODEVASF silkada em local visível, conforme modelo no edital. Garantia mínima 12 meses e assistência técnica garantida.</v>
      </c>
      <c r="E132" s="51">
        <v>48500</v>
      </c>
      <c r="F132" s="51">
        <v>64200</v>
      </c>
      <c r="G132" s="51">
        <v>44623.5</v>
      </c>
      <c r="H132" s="35">
        <f t="shared" ref="H132" si="7">ROUND((AVERAGE(E132:G132)),2)</f>
        <v>52441.17</v>
      </c>
    </row>
    <row r="133" spans="1:8">
      <c r="A133" s="99" t="s">
        <v>81</v>
      </c>
      <c r="B133" s="100"/>
      <c r="C133" s="100"/>
      <c r="D133" s="100"/>
      <c r="E133" s="100"/>
      <c r="F133" s="100"/>
      <c r="G133" s="38" t="s">
        <v>31</v>
      </c>
      <c r="H133" s="41"/>
    </row>
    <row r="134" spans="1:8">
      <c r="A134" s="97" t="s">
        <v>82</v>
      </c>
      <c r="B134" s="98"/>
      <c r="C134" s="98"/>
      <c r="D134" s="98"/>
      <c r="E134" s="98"/>
      <c r="F134" s="98"/>
      <c r="G134" s="38" t="s">
        <v>31</v>
      </c>
      <c r="H134" s="25"/>
    </row>
    <row r="135" spans="1:8">
      <c r="A135" s="97" t="s">
        <v>83</v>
      </c>
      <c r="B135" s="98"/>
      <c r="C135" s="98"/>
      <c r="D135" s="98"/>
      <c r="E135" s="98"/>
      <c r="F135" s="98"/>
      <c r="G135" s="38" t="s">
        <v>31</v>
      </c>
      <c r="H135" s="41"/>
    </row>
  </sheetData>
  <mergeCells count="142">
    <mergeCell ref="A90:C91"/>
    <mergeCell ref="D90:D91"/>
    <mergeCell ref="E90:G90"/>
    <mergeCell ref="A93:F93"/>
    <mergeCell ref="A94:F94"/>
    <mergeCell ref="A98:C99"/>
    <mergeCell ref="D98:D99"/>
    <mergeCell ref="E98:G98"/>
    <mergeCell ref="A134:F134"/>
    <mergeCell ref="A132:C132"/>
    <mergeCell ref="A135:F135"/>
    <mergeCell ref="A130:C131"/>
    <mergeCell ref="D130:D131"/>
    <mergeCell ref="E130:G130"/>
    <mergeCell ref="A117:F117"/>
    <mergeCell ref="A118:F118"/>
    <mergeCell ref="H98:H99"/>
    <mergeCell ref="A101:F101"/>
    <mergeCell ref="A102:F102"/>
    <mergeCell ref="A103:F103"/>
    <mergeCell ref="A106:C107"/>
    <mergeCell ref="D106:D107"/>
    <mergeCell ref="E106:G106"/>
    <mergeCell ref="H106:H107"/>
    <mergeCell ref="H130:H131"/>
    <mergeCell ref="A133:F133"/>
    <mergeCell ref="A125:F125"/>
    <mergeCell ref="A126:F126"/>
    <mergeCell ref="A119:F119"/>
    <mergeCell ref="A122:C123"/>
    <mergeCell ref="D122:D123"/>
    <mergeCell ref="E122:G122"/>
    <mergeCell ref="H122:H123"/>
    <mergeCell ref="A127:F127"/>
    <mergeCell ref="H114:H115"/>
    <mergeCell ref="A95:F95"/>
    <mergeCell ref="H90:H91"/>
    <mergeCell ref="A37:F37"/>
    <mergeCell ref="A9:G9"/>
    <mergeCell ref="E10:G10"/>
    <mergeCell ref="A14:F14"/>
    <mergeCell ref="A13:F13"/>
    <mergeCell ref="A21:F21"/>
    <mergeCell ref="E18:G18"/>
    <mergeCell ref="D18:D19"/>
    <mergeCell ref="A18:C19"/>
    <mergeCell ref="H10:H11"/>
    <mergeCell ref="H82:H83"/>
    <mergeCell ref="A82:C83"/>
    <mergeCell ref="A66:C67"/>
    <mergeCell ref="A57:G57"/>
    <mergeCell ref="H58:H59"/>
    <mergeCell ref="D74:D75"/>
    <mergeCell ref="A65:G65"/>
    <mergeCell ref="E66:G66"/>
    <mergeCell ref="H74:H75"/>
    <mergeCell ref="A58:C59"/>
    <mergeCell ref="A71:F71"/>
    <mergeCell ref="A1:G1"/>
    <mergeCell ref="E2:G2"/>
    <mergeCell ref="D34:D35"/>
    <mergeCell ref="A34:C35"/>
    <mergeCell ref="A15:F15"/>
    <mergeCell ref="E26:G26"/>
    <mergeCell ref="A25:G25"/>
    <mergeCell ref="E34:G34"/>
    <mergeCell ref="D26:D27"/>
    <mergeCell ref="A31:F31"/>
    <mergeCell ref="A30:F30"/>
    <mergeCell ref="A29:F29"/>
    <mergeCell ref="A33:G33"/>
    <mergeCell ref="A17:G17"/>
    <mergeCell ref="D10:D11"/>
    <mergeCell ref="A2:C3"/>
    <mergeCell ref="A10:C11"/>
    <mergeCell ref="H2:H3"/>
    <mergeCell ref="D2:D3"/>
    <mergeCell ref="A7:F7"/>
    <mergeCell ref="A6:F6"/>
    <mergeCell ref="A5:F5"/>
    <mergeCell ref="A73:G73"/>
    <mergeCell ref="E74:G74"/>
    <mergeCell ref="A81:G81"/>
    <mergeCell ref="D50:D51"/>
    <mergeCell ref="D58:D59"/>
    <mergeCell ref="A50:C51"/>
    <mergeCell ref="A55:F55"/>
    <mergeCell ref="A54:F54"/>
    <mergeCell ref="A53:F53"/>
    <mergeCell ref="E50:G50"/>
    <mergeCell ref="E58:G58"/>
    <mergeCell ref="A69:F69"/>
    <mergeCell ref="A63:F63"/>
    <mergeCell ref="A62:F62"/>
    <mergeCell ref="A61:F61"/>
    <mergeCell ref="H50:H51"/>
    <mergeCell ref="A74:C75"/>
    <mergeCell ref="H66:H67"/>
    <mergeCell ref="D66:D67"/>
    <mergeCell ref="A70:F70"/>
    <mergeCell ref="A49:G49"/>
    <mergeCell ref="H26:H27"/>
    <mergeCell ref="A26:C27"/>
    <mergeCell ref="A23:F23"/>
    <mergeCell ref="A22:F22"/>
    <mergeCell ref="H34:H35"/>
    <mergeCell ref="A38:F38"/>
    <mergeCell ref="A39:F39"/>
    <mergeCell ref="A47:F47"/>
    <mergeCell ref="A46:F46"/>
    <mergeCell ref="A45:F45"/>
    <mergeCell ref="D42:D43"/>
    <mergeCell ref="A41:G41"/>
    <mergeCell ref="H42:H43"/>
    <mergeCell ref="A42:C43"/>
    <mergeCell ref="E42:G42"/>
    <mergeCell ref="A44:C44"/>
    <mergeCell ref="A52:C52"/>
    <mergeCell ref="A76:C76"/>
    <mergeCell ref="A92:C92"/>
    <mergeCell ref="A100:C100"/>
    <mergeCell ref="A108:C108"/>
    <mergeCell ref="A97:G97"/>
    <mergeCell ref="A105:G105"/>
    <mergeCell ref="A113:G113"/>
    <mergeCell ref="A121:G121"/>
    <mergeCell ref="A129:G129"/>
    <mergeCell ref="A87:F87"/>
    <mergeCell ref="A86:F86"/>
    <mergeCell ref="A85:F85"/>
    <mergeCell ref="A78:F78"/>
    <mergeCell ref="A77:F77"/>
    <mergeCell ref="A79:F79"/>
    <mergeCell ref="D82:D83"/>
    <mergeCell ref="E82:G82"/>
    <mergeCell ref="A89:G89"/>
    <mergeCell ref="A109:F109"/>
    <mergeCell ref="A110:F110"/>
    <mergeCell ref="A111:F111"/>
    <mergeCell ref="A114:C115"/>
    <mergeCell ref="D114:D115"/>
    <mergeCell ref="E114:G114"/>
  </mergeCells>
  <pageMargins left="0.35433070866141736" right="0.35433070866141736" top="1.0236220472440944" bottom="0.27559055118110237" header="0" footer="0.19685039370078741"/>
  <pageSetup paperSize="9" scale="95" orientation="landscape" r:id="rId1"/>
  <rowBreaks count="6" manualBreakCount="6">
    <brk id="16" max="7" man="1"/>
    <brk id="39" max="7" man="1"/>
    <brk id="56" max="7" man="1"/>
    <brk id="72" max="7" man="1"/>
    <brk id="88" max="7" man="1"/>
    <brk id="11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
  <sheetViews>
    <sheetView tabSelected="1" zoomScale="120" zoomScaleNormal="120" workbookViewId="0">
      <selection activeCell="E11" sqref="E11"/>
    </sheetView>
  </sheetViews>
  <sheetFormatPr defaultRowHeight="15"/>
  <cols>
    <col min="1" max="1" width="5.7109375" customWidth="1"/>
    <col min="2" max="2" width="10" customWidth="1"/>
    <col min="3" max="3" width="39.7109375" customWidth="1"/>
    <col min="4" max="4" width="11" customWidth="1"/>
    <col min="5" max="5" width="6.140625" customWidth="1"/>
    <col min="6" max="6" width="7.85546875" customWidth="1"/>
    <col min="7" max="7" width="11.42578125" customWidth="1"/>
    <col min="8" max="8" width="17.7109375" customWidth="1"/>
  </cols>
  <sheetData>
    <row r="2" spans="1:8" ht="15" customHeight="1">
      <c r="A2" s="84" t="s">
        <v>101</v>
      </c>
      <c r="B2" s="84"/>
      <c r="C2" s="84"/>
      <c r="D2" s="84"/>
      <c r="E2" s="84"/>
      <c r="F2" s="84"/>
      <c r="G2" s="84"/>
      <c r="H2" s="84"/>
    </row>
    <row r="3" spans="1:8" ht="27">
      <c r="A3" s="57" t="s">
        <v>0</v>
      </c>
      <c r="B3" s="58" t="s">
        <v>6</v>
      </c>
      <c r="C3" s="58" t="s">
        <v>15</v>
      </c>
      <c r="D3" s="57" t="s">
        <v>16</v>
      </c>
      <c r="E3" s="59" t="s">
        <v>12</v>
      </c>
      <c r="F3" s="59" t="s">
        <v>17</v>
      </c>
      <c r="G3" s="57" t="s">
        <v>18</v>
      </c>
      <c r="H3" s="57" t="s">
        <v>19</v>
      </c>
    </row>
    <row r="4" spans="1:8" ht="148.5" customHeight="1">
      <c r="A4" s="21">
        <f>MaqPes!A21</f>
        <v>18</v>
      </c>
      <c r="B4" s="21">
        <f>MaqPes!B21</f>
        <v>31224</v>
      </c>
      <c r="C4" s="71" t="str">
        <f>MaqPes!C21</f>
        <v xml:space="preserve">Retroescavadeira, potência mínima de 80 HP ou unidade equivalente, nova, ano de fabricação corrente, cabine fechada ROPS/FOPS com ar condicionado, motor diesel, tração 4x4, peso operacional mínimo de 6.000 kg, capacidade mínima de caçamba da carregadeira de 1,00 m³, profundidade de escavação mínima de 4,30 m, concha da retroescavadeira com capacidade mínima de 0,24 m³, certificado EPA Tier III//MAR-I. Logomarca da CODEVASF silkada em local visível, conforme modelo no edital. Garantia mínima de 12 meses sem limite de horas e assistência técnica garantida.                  </v>
      </c>
      <c r="D4" s="21" t="str">
        <f>MaqPes!D21</f>
        <v>Principal</v>
      </c>
      <c r="E4" s="21" t="str">
        <f>MaqPes!E21</f>
        <v xml:space="preserve">un </v>
      </c>
      <c r="F4" s="72">
        <v>1</v>
      </c>
      <c r="G4" s="68">
        <f>MaqPes!G21</f>
        <v>328798.51</v>
      </c>
      <c r="H4" s="68">
        <f>F4*G4</f>
        <v>328798.51</v>
      </c>
    </row>
  </sheetData>
  <mergeCells count="1">
    <mergeCell ref="A2:H2"/>
  </mergeCells>
  <pageMargins left="0.511811024" right="0.511811024" top="0.78740157499999996" bottom="0.78740157499999996" header="0.31496062000000002" footer="0.31496062000000002"/>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MaqPes</vt:lpstr>
      <vt:lpstr>CotaçõesMaq</vt:lpstr>
      <vt:lpstr>Natal</vt:lpstr>
      <vt:lpstr>CotaçõesMaq!Área_de_Impressão</vt:lpstr>
      <vt:lpstr>MaqPes!Área_de_Impressão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Wellian Moreira dos Santos</dc:creator>
  <cp:lastModifiedBy>Giselia Santos Melo</cp:lastModifiedBy>
  <cp:lastPrinted>2021-10-15T20:44:46Z</cp:lastPrinted>
  <dcterms:created xsi:type="dcterms:W3CDTF">2018-01-30T19:04:02Z</dcterms:created>
  <dcterms:modified xsi:type="dcterms:W3CDTF">2021-11-17T11:54:34Z</dcterms:modified>
</cp:coreProperties>
</file>